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440" windowHeight="9525"/>
  </bookViews>
  <sheets>
    <sheet name="Rekapitulace stavby" sheetId="1" r:id="rId1"/>
    <sheet name="101 - SO 101 Komunikace" sheetId="2" r:id="rId2"/>
    <sheet name="901 - VON" sheetId="3" r:id="rId3"/>
  </sheets>
  <definedNames>
    <definedName name="_xlnm.Print_Titles" localSheetId="1">'101 - SO 101 Komunikace'!$118:$118</definedName>
    <definedName name="_xlnm.Print_Titles" localSheetId="2">'901 - VON'!$110:$110</definedName>
    <definedName name="_xlnm.Print_Titles" localSheetId="0">'Rekapitulace stavby'!$85:$85</definedName>
    <definedName name="_xlnm.Print_Area" localSheetId="1">'101 - SO 101 Komunikace'!$C$4:$Q$70,'101 - SO 101 Komunikace'!$C$76:$Q$102,'101 - SO 101 Komunikace'!$C$108:$Q$295</definedName>
    <definedName name="_xlnm.Print_Area" localSheetId="2">'901 - VON'!$C$4:$Q$70,'901 - VON'!$C$76:$Q$94,'901 - VON'!$C$100:$Q$123</definedName>
    <definedName name="_xlnm.Print_Area" localSheetId="0">'Rekapitulace stavby'!$C$4:$AP$70,'Rekapitulace stavby'!$C$76:$AP$93</definedName>
  </definedNames>
  <calcPr calcId="125725"/>
</workbook>
</file>

<file path=xl/calcChain.xml><?xml version="1.0" encoding="utf-8"?>
<calcChain xmlns="http://schemas.openxmlformats.org/spreadsheetml/2006/main">
  <c r="AY89" i="1"/>
  <c r="AX89"/>
  <c r="BI123" i="3"/>
  <c r="BH123"/>
  <c r="BG123"/>
  <c r="BF123"/>
  <c r="AA123"/>
  <c r="Y123"/>
  <c r="W123"/>
  <c r="BK123"/>
  <c r="N123"/>
  <c r="BE123"/>
  <c r="BI122"/>
  <c r="BH122"/>
  <c r="BG122"/>
  <c r="BF122"/>
  <c r="AA122"/>
  <c r="Y122"/>
  <c r="W122"/>
  <c r="BK122"/>
  <c r="N122"/>
  <c r="BE122"/>
  <c r="BI121"/>
  <c r="BH121"/>
  <c r="BG121"/>
  <c r="BF121"/>
  <c r="AA121"/>
  <c r="Y121"/>
  <c r="W121"/>
  <c r="BK121"/>
  <c r="N121"/>
  <c r="BE121"/>
  <c r="BI120"/>
  <c r="BH120"/>
  <c r="BG120"/>
  <c r="BF120"/>
  <c r="AA120"/>
  <c r="Y120"/>
  <c r="W120"/>
  <c r="BK120"/>
  <c r="N120"/>
  <c r="BE120"/>
  <c r="BI119"/>
  <c r="BH119"/>
  <c r="BG119"/>
  <c r="BF119"/>
  <c r="AA119"/>
  <c r="Y119"/>
  <c r="W119"/>
  <c r="BK119"/>
  <c r="N119"/>
  <c r="BE119"/>
  <c r="BI118"/>
  <c r="BH118"/>
  <c r="BG118"/>
  <c r="BF118"/>
  <c r="AA118"/>
  <c r="Y118"/>
  <c r="W118"/>
  <c r="BK118"/>
  <c r="N118"/>
  <c r="BE118"/>
  <c r="BI117"/>
  <c r="BH117"/>
  <c r="BG117"/>
  <c r="BF117"/>
  <c r="AA117"/>
  <c r="Y117"/>
  <c r="W117"/>
  <c r="BK117"/>
  <c r="N117"/>
  <c r="BE117"/>
  <c r="BI116"/>
  <c r="BH116"/>
  <c r="BG116"/>
  <c r="BF116"/>
  <c r="M33" s="1"/>
  <c r="AW89" i="1" s="1"/>
  <c r="AA116" i="3"/>
  <c r="Y116"/>
  <c r="W116"/>
  <c r="BK116"/>
  <c r="N116"/>
  <c r="BE116"/>
  <c r="BI115"/>
  <c r="H36" s="1"/>
  <c r="BD89" i="1" s="1"/>
  <c r="BH115" i="3"/>
  <c r="BG115"/>
  <c r="BF115"/>
  <c r="AA115"/>
  <c r="Y115"/>
  <c r="Y113" s="1"/>
  <c r="Y112" s="1"/>
  <c r="Y111" s="1"/>
  <c r="W115"/>
  <c r="BK115"/>
  <c r="N115"/>
  <c r="BE115"/>
  <c r="BI114"/>
  <c r="BH114"/>
  <c r="BG114"/>
  <c r="H34"/>
  <c r="BB89" i="1" s="1"/>
  <c r="BF114" i="3"/>
  <c r="AA114"/>
  <c r="AA113"/>
  <c r="AA112" s="1"/>
  <c r="AA111" s="1"/>
  <c r="Y114"/>
  <c r="W114"/>
  <c r="W113"/>
  <c r="W112" s="1"/>
  <c r="W111" s="1"/>
  <c r="AU89" i="1" s="1"/>
  <c r="BK114" i="3"/>
  <c r="N114"/>
  <c r="BE114" s="1"/>
  <c r="H32" s="1"/>
  <c r="AZ89" i="1" s="1"/>
  <c r="F105" i="3"/>
  <c r="F103"/>
  <c r="M28"/>
  <c r="AS89" i="1" s="1"/>
  <c r="AS87" s="1"/>
  <c r="F81" i="3"/>
  <c r="F79"/>
  <c r="O21"/>
  <c r="E21"/>
  <c r="O20"/>
  <c r="O18"/>
  <c r="E18"/>
  <c r="M107" s="1"/>
  <c r="M83"/>
  <c r="O17"/>
  <c r="O15"/>
  <c r="E15"/>
  <c r="F108"/>
  <c r="F84"/>
  <c r="O14"/>
  <c r="O12"/>
  <c r="E12"/>
  <c r="F83" s="1"/>
  <c r="F107"/>
  <c r="O11"/>
  <c r="O9"/>
  <c r="M81" s="1"/>
  <c r="M105"/>
  <c r="F6"/>
  <c r="F102"/>
  <c r="F78"/>
  <c r="AY88" i="1"/>
  <c r="AX88"/>
  <c r="BI295" i="2"/>
  <c r="BH295"/>
  <c r="BG295"/>
  <c r="BF295"/>
  <c r="AA295"/>
  <c r="AA294" s="1"/>
  <c r="AA293" s="1"/>
  <c r="Y295"/>
  <c r="Y294"/>
  <c r="Y293"/>
  <c r="W295"/>
  <c r="W294" s="1"/>
  <c r="W293"/>
  <c r="BK295"/>
  <c r="BK294" s="1"/>
  <c r="N294" s="1"/>
  <c r="N98" s="1"/>
  <c r="N295"/>
  <c r="BE295" s="1"/>
  <c r="BI292"/>
  <c r="BH292"/>
  <c r="BG292"/>
  <c r="BF292"/>
  <c r="AA292"/>
  <c r="AA291" s="1"/>
  <c r="Y292"/>
  <c r="Y291"/>
  <c r="W292"/>
  <c r="W291" s="1"/>
  <c r="BK292"/>
  <c r="BK291" s="1"/>
  <c r="N291" s="1"/>
  <c r="N96" s="1"/>
  <c r="N292"/>
  <c r="BE292" s="1"/>
  <c r="BI288"/>
  <c r="BH288"/>
  <c r="BG288"/>
  <c r="BF288"/>
  <c r="AA288"/>
  <c r="Y288"/>
  <c r="W288"/>
  <c r="BK288"/>
  <c r="N288"/>
  <c r="BE288" s="1"/>
  <c r="BI285"/>
  <c r="BH285"/>
  <c r="BG285"/>
  <c r="BF285"/>
  <c r="AA285"/>
  <c r="AA276" s="1"/>
  <c r="Y285"/>
  <c r="W285"/>
  <c r="BK285"/>
  <c r="N285"/>
  <c r="BE285"/>
  <c r="BI284"/>
  <c r="BH284"/>
  <c r="BG284"/>
  <c r="BF284"/>
  <c r="AA284"/>
  <c r="Y284"/>
  <c r="W284"/>
  <c r="BK284"/>
  <c r="N284"/>
  <c r="BE284" s="1"/>
  <c r="BI281"/>
  <c r="BH281"/>
  <c r="BG281"/>
  <c r="BF281"/>
  <c r="AA281"/>
  <c r="Y281"/>
  <c r="W281"/>
  <c r="BK281"/>
  <c r="N281"/>
  <c r="BE281" s="1"/>
  <c r="BI280"/>
  <c r="BH280"/>
  <c r="BG280"/>
  <c r="BF280"/>
  <c r="AA280"/>
  <c r="Y280"/>
  <c r="W280"/>
  <c r="BK280"/>
  <c r="N280"/>
  <c r="BE280" s="1"/>
  <c r="BI277"/>
  <c r="BH277"/>
  <c r="BG277"/>
  <c r="BF277"/>
  <c r="AA277"/>
  <c r="Y277"/>
  <c r="W277"/>
  <c r="W276" s="1"/>
  <c r="BK277"/>
  <c r="N277"/>
  <c r="BE277" s="1"/>
  <c r="BI273"/>
  <c r="BH273"/>
  <c r="BG273"/>
  <c r="BF273"/>
  <c r="AA273"/>
  <c r="Y273"/>
  <c r="W273"/>
  <c r="BK273"/>
  <c r="N273"/>
  <c r="BE273" s="1"/>
  <c r="BI270"/>
  <c r="BH270"/>
  <c r="BG270"/>
  <c r="BF270"/>
  <c r="AA270"/>
  <c r="Y270"/>
  <c r="W270"/>
  <c r="BK270"/>
  <c r="N270"/>
  <c r="BE270" s="1"/>
  <c r="BI269"/>
  <c r="BH269"/>
  <c r="BG269"/>
  <c r="BF269"/>
  <c r="AA269"/>
  <c r="Y269"/>
  <c r="W269"/>
  <c r="BK269"/>
  <c r="N269"/>
  <c r="BE269" s="1"/>
  <c r="BI266"/>
  <c r="BH266"/>
  <c r="BG266"/>
  <c r="BF266"/>
  <c r="AA266"/>
  <c r="Y266"/>
  <c r="W266"/>
  <c r="BK266"/>
  <c r="N266"/>
  <c r="BE266" s="1"/>
  <c r="BI265"/>
  <c r="BH265"/>
  <c r="BG265"/>
  <c r="BF265"/>
  <c r="AA265"/>
  <c r="Y265"/>
  <c r="W265"/>
  <c r="BK265"/>
  <c r="N265"/>
  <c r="BE265"/>
  <c r="BI264"/>
  <c r="BH264"/>
  <c r="BG264"/>
  <c r="BF264"/>
  <c r="AA264"/>
  <c r="Y264"/>
  <c r="W264"/>
  <c r="BK264"/>
  <c r="N264"/>
  <c r="BE264" s="1"/>
  <c r="BI260"/>
  <c r="BH260"/>
  <c r="BG260"/>
  <c r="BF260"/>
  <c r="AA260"/>
  <c r="Y260"/>
  <c r="W260"/>
  <c r="BK260"/>
  <c r="N260"/>
  <c r="BE260" s="1"/>
  <c r="BI257"/>
  <c r="BH257"/>
  <c r="BG257"/>
  <c r="BF257"/>
  <c r="AA257"/>
  <c r="Y257"/>
  <c r="W257"/>
  <c r="BK257"/>
  <c r="N257"/>
  <c r="BE257" s="1"/>
  <c r="BI254"/>
  <c r="BH254"/>
  <c r="BG254"/>
  <c r="BF254"/>
  <c r="AA254"/>
  <c r="Y254"/>
  <c r="W254"/>
  <c r="BK254"/>
  <c r="N254"/>
  <c r="BE254"/>
  <c r="BI251"/>
  <c r="BH251"/>
  <c r="BG251"/>
  <c r="BF251"/>
  <c r="AA251"/>
  <c r="Y251"/>
  <c r="W251"/>
  <c r="BK251"/>
  <c r="N251"/>
  <c r="BE251" s="1"/>
  <c r="BI248"/>
  <c r="BH248"/>
  <c r="BG248"/>
  <c r="BF248"/>
  <c r="AA248"/>
  <c r="Y248"/>
  <c r="W248"/>
  <c r="BK248"/>
  <c r="N248"/>
  <c r="BE248" s="1"/>
  <c r="BI247"/>
  <c r="BH247"/>
  <c r="BG247"/>
  <c r="BF247"/>
  <c r="AA247"/>
  <c r="Y247"/>
  <c r="W247"/>
  <c r="BK247"/>
  <c r="N247"/>
  <c r="BE247" s="1"/>
  <c r="BI244"/>
  <c r="BH244"/>
  <c r="BG244"/>
  <c r="BF244"/>
  <c r="AA244"/>
  <c r="Y244"/>
  <c r="W244"/>
  <c r="BK244"/>
  <c r="N244"/>
  <c r="BE244" s="1"/>
  <c r="BI243"/>
  <c r="BH243"/>
  <c r="BG243"/>
  <c r="BF243"/>
  <c r="AA243"/>
  <c r="Y243"/>
  <c r="W243"/>
  <c r="BK243"/>
  <c r="N243"/>
  <c r="BE243" s="1"/>
  <c r="BI242"/>
  <c r="BH242"/>
  <c r="BG242"/>
  <c r="BF242"/>
  <c r="AA242"/>
  <c r="Y242"/>
  <c r="W242"/>
  <c r="BK242"/>
  <c r="N242"/>
  <c r="BE242"/>
  <c r="BI239"/>
  <c r="BH239"/>
  <c r="BG239"/>
  <c r="BF239"/>
  <c r="AA239"/>
  <c r="AA238" s="1"/>
  <c r="Y239"/>
  <c r="Y238" s="1"/>
  <c r="W239"/>
  <c r="BK239"/>
  <c r="BK238" s="1"/>
  <c r="N238" s="1"/>
  <c r="N94" s="1"/>
  <c r="N239"/>
  <c r="BE239"/>
  <c r="BI237"/>
  <c r="BH237"/>
  <c r="BG237"/>
  <c r="BF237"/>
  <c r="AA237"/>
  <c r="Y237"/>
  <c r="W237"/>
  <c r="W235" s="1"/>
  <c r="BK237"/>
  <c r="N237"/>
  <c r="BE237" s="1"/>
  <c r="BI236"/>
  <c r="BH236"/>
  <c r="BG236"/>
  <c r="BF236"/>
  <c r="AA236"/>
  <c r="AA235"/>
  <c r="Y236"/>
  <c r="Y235" s="1"/>
  <c r="W236"/>
  <c r="BK236"/>
  <c r="BK235" s="1"/>
  <c r="N235" s="1"/>
  <c r="N93" s="1"/>
  <c r="N236"/>
  <c r="BE236"/>
  <c r="BI234"/>
  <c r="BH234"/>
  <c r="BG234"/>
  <c r="BF234"/>
  <c r="AA234"/>
  <c r="Y234"/>
  <c r="W234"/>
  <c r="BK234"/>
  <c r="N234"/>
  <c r="BE234" s="1"/>
  <c r="BI230"/>
  <c r="BH230"/>
  <c r="BG230"/>
  <c r="BF230"/>
  <c r="AA230"/>
  <c r="Y230"/>
  <c r="W230"/>
  <c r="BK230"/>
  <c r="N230"/>
  <c r="BE230" s="1"/>
  <c r="BI229"/>
  <c r="BH229"/>
  <c r="BG229"/>
  <c r="BF229"/>
  <c r="AA229"/>
  <c r="Y229"/>
  <c r="W229"/>
  <c r="BK229"/>
  <c r="N229"/>
  <c r="BE229"/>
  <c r="BI226"/>
  <c r="BH226"/>
  <c r="BG226"/>
  <c r="BF226"/>
  <c r="AA226"/>
  <c r="Y226"/>
  <c r="W226"/>
  <c r="BK226"/>
  <c r="N226"/>
  <c r="BE226" s="1"/>
  <c r="BI225"/>
  <c r="BH225"/>
  <c r="BG225"/>
  <c r="BF225"/>
  <c r="AA225"/>
  <c r="Y225"/>
  <c r="W225"/>
  <c r="BK225"/>
  <c r="N225"/>
  <c r="BE225" s="1"/>
  <c r="BI222"/>
  <c r="BH222"/>
  <c r="BG222"/>
  <c r="BF222"/>
  <c r="AA222"/>
  <c r="Y222"/>
  <c r="W222"/>
  <c r="BK222"/>
  <c r="N222"/>
  <c r="BE222" s="1"/>
  <c r="BI219"/>
  <c r="BH219"/>
  <c r="BG219"/>
  <c r="BF219"/>
  <c r="AA219"/>
  <c r="Y219"/>
  <c r="W219"/>
  <c r="BK219"/>
  <c r="N219"/>
  <c r="BE219"/>
  <c r="BI216"/>
  <c r="BH216"/>
  <c r="BG216"/>
  <c r="BF216"/>
  <c r="AA216"/>
  <c r="Y216"/>
  <c r="W216"/>
  <c r="BK216"/>
  <c r="N216"/>
  <c r="BE216" s="1"/>
  <c r="BI213"/>
  <c r="BH213"/>
  <c r="BG213"/>
  <c r="BF213"/>
  <c r="AA213"/>
  <c r="Y213"/>
  <c r="W213"/>
  <c r="BK213"/>
  <c r="N213"/>
  <c r="BE213" s="1"/>
  <c r="BI210"/>
  <c r="BH210"/>
  <c r="BG210"/>
  <c r="BF210"/>
  <c r="AA210"/>
  <c r="Y210"/>
  <c r="W210"/>
  <c r="BK210"/>
  <c r="N210"/>
  <c r="BE210" s="1"/>
  <c r="BI207"/>
  <c r="BH207"/>
  <c r="BG207"/>
  <c r="BF207"/>
  <c r="AA207"/>
  <c r="Y207"/>
  <c r="W207"/>
  <c r="BK207"/>
  <c r="N207"/>
  <c r="BE207" s="1"/>
  <c r="BI204"/>
  <c r="BH204"/>
  <c r="BG204"/>
  <c r="BF204"/>
  <c r="AA204"/>
  <c r="Y204"/>
  <c r="W204"/>
  <c r="BK204"/>
  <c r="N204"/>
  <c r="BE204" s="1"/>
  <c r="BI201"/>
  <c r="BH201"/>
  <c r="BG201"/>
  <c r="BF201"/>
  <c r="AA201"/>
  <c r="Y201"/>
  <c r="W201"/>
  <c r="BK201"/>
  <c r="N201"/>
  <c r="BE201"/>
  <c r="BI197"/>
  <c r="BH197"/>
  <c r="BG197"/>
  <c r="BF197"/>
  <c r="AA197"/>
  <c r="Y197"/>
  <c r="W197"/>
  <c r="BK197"/>
  <c r="N197"/>
  <c r="BE197" s="1"/>
  <c r="BI193"/>
  <c r="BH193"/>
  <c r="BG193"/>
  <c r="BF193"/>
  <c r="AA193"/>
  <c r="AA192" s="1"/>
  <c r="Y193"/>
  <c r="W193"/>
  <c r="W192" s="1"/>
  <c r="BK193"/>
  <c r="N193"/>
  <c r="BE193" s="1"/>
  <c r="BI191"/>
  <c r="BH191"/>
  <c r="BG191"/>
  <c r="BF191"/>
  <c r="AA191"/>
  <c r="Y191"/>
  <c r="W191"/>
  <c r="BK191"/>
  <c r="N191"/>
  <c r="BE191"/>
  <c r="BI190"/>
  <c r="BH190"/>
  <c r="BG190"/>
  <c r="BF190"/>
  <c r="AA190"/>
  <c r="Y190"/>
  <c r="W190"/>
  <c r="BK190"/>
  <c r="N190"/>
  <c r="BE190" s="1"/>
  <c r="BI187"/>
  <c r="BH187"/>
  <c r="BG187"/>
  <c r="BF187"/>
  <c r="AA187"/>
  <c r="Y187"/>
  <c r="W187"/>
  <c r="BK187"/>
  <c r="N187"/>
  <c r="BE187" s="1"/>
  <c r="BI184"/>
  <c r="BH184"/>
  <c r="BG184"/>
  <c r="BF184"/>
  <c r="AA184"/>
  <c r="Y184"/>
  <c r="Y183" s="1"/>
  <c r="W184"/>
  <c r="BK184"/>
  <c r="BK183"/>
  <c r="N183" s="1"/>
  <c r="N91" s="1"/>
  <c r="N184"/>
  <c r="BE184"/>
  <c r="BI180"/>
  <c r="BH180"/>
  <c r="BG180"/>
  <c r="BF180"/>
  <c r="AA180"/>
  <c r="Y180"/>
  <c r="W180"/>
  <c r="BK180"/>
  <c r="N180"/>
  <c r="BE180" s="1"/>
  <c r="BI172"/>
  <c r="BH172"/>
  <c r="BG172"/>
  <c r="BF172"/>
  <c r="AA172"/>
  <c r="Y172"/>
  <c r="W172"/>
  <c r="BK172"/>
  <c r="N172"/>
  <c r="BE172" s="1"/>
  <c r="BI169"/>
  <c r="BH169"/>
  <c r="BG169"/>
  <c r="BF169"/>
  <c r="AA169"/>
  <c r="Y169"/>
  <c r="W169"/>
  <c r="BK169"/>
  <c r="N169"/>
  <c r="BE169" s="1"/>
  <c r="BI168"/>
  <c r="BH168"/>
  <c r="BG168"/>
  <c r="BF168"/>
  <c r="AA168"/>
  <c r="Y168"/>
  <c r="W168"/>
  <c r="BK168"/>
  <c r="N168"/>
  <c r="BE168"/>
  <c r="BI167"/>
  <c r="BH167"/>
  <c r="BG167"/>
  <c r="BF167"/>
  <c r="AA167"/>
  <c r="Y167"/>
  <c r="W167"/>
  <c r="BK167"/>
  <c r="N167"/>
  <c r="BE167" s="1"/>
  <c r="BI166"/>
  <c r="BH166"/>
  <c r="BG166"/>
  <c r="BF166"/>
  <c r="AA166"/>
  <c r="Y166"/>
  <c r="W166"/>
  <c r="BK166"/>
  <c r="N166"/>
  <c r="BE166" s="1"/>
  <c r="BI165"/>
  <c r="BH165"/>
  <c r="BG165"/>
  <c r="BF165"/>
  <c r="AA165"/>
  <c r="Y165"/>
  <c r="W165"/>
  <c r="BK165"/>
  <c r="N165"/>
  <c r="BE165" s="1"/>
  <c r="BI162"/>
  <c r="BH162"/>
  <c r="BG162"/>
  <c r="BF162"/>
  <c r="AA162"/>
  <c r="Y162"/>
  <c r="W162"/>
  <c r="BK162"/>
  <c r="N162"/>
  <c r="BE162" s="1"/>
  <c r="BI159"/>
  <c r="BH159"/>
  <c r="BG159"/>
  <c r="BF159"/>
  <c r="AA159"/>
  <c r="Y159"/>
  <c r="W159"/>
  <c r="BK159"/>
  <c r="N159"/>
  <c r="BE159" s="1"/>
  <c r="BI156"/>
  <c r="BH156"/>
  <c r="BG156"/>
  <c r="BF156"/>
  <c r="AA156"/>
  <c r="Y156"/>
  <c r="W156"/>
  <c r="BK156"/>
  <c r="N156"/>
  <c r="BE156"/>
  <c r="BI153"/>
  <c r="BH153"/>
  <c r="BG153"/>
  <c r="BF153"/>
  <c r="AA153"/>
  <c r="Y153"/>
  <c r="W153"/>
  <c r="BK153"/>
  <c r="N153"/>
  <c r="BE153" s="1"/>
  <c r="BI150"/>
  <c r="BH150"/>
  <c r="BG150"/>
  <c r="BF150"/>
  <c r="AA150"/>
  <c r="Y150"/>
  <c r="W150"/>
  <c r="BK150"/>
  <c r="N150"/>
  <c r="BE150" s="1"/>
  <c r="BI147"/>
  <c r="BH147"/>
  <c r="BG147"/>
  <c r="BF147"/>
  <c r="AA147"/>
  <c r="Y147"/>
  <c r="W147"/>
  <c r="BK147"/>
  <c r="N147"/>
  <c r="BE147" s="1"/>
  <c r="BI144"/>
  <c r="BH144"/>
  <c r="BG144"/>
  <c r="BF144"/>
  <c r="AA144"/>
  <c r="Y144"/>
  <c r="W144"/>
  <c r="BK144"/>
  <c r="N144"/>
  <c r="BE144" s="1"/>
  <c r="BI141"/>
  <c r="BH141"/>
  <c r="BG141"/>
  <c r="BF141"/>
  <c r="AA141"/>
  <c r="Y141"/>
  <c r="W141"/>
  <c r="BK141"/>
  <c r="N141"/>
  <c r="BE141" s="1"/>
  <c r="BI138"/>
  <c r="BH138"/>
  <c r="BG138"/>
  <c r="BF138"/>
  <c r="AA138"/>
  <c r="Y138"/>
  <c r="W138"/>
  <c r="BK138"/>
  <c r="N138"/>
  <c r="BE138"/>
  <c r="BI134"/>
  <c r="BH134"/>
  <c r="BG134"/>
  <c r="BF134"/>
  <c r="AA134"/>
  <c r="Y134"/>
  <c r="W134"/>
  <c r="BK134"/>
  <c r="N134"/>
  <c r="BE134" s="1"/>
  <c r="BI131"/>
  <c r="BH131"/>
  <c r="BG131"/>
  <c r="H34" s="1"/>
  <c r="BB88" i="1" s="1"/>
  <c r="BF131" i="2"/>
  <c r="AA131"/>
  <c r="Y131"/>
  <c r="Y121" s="1"/>
  <c r="W131"/>
  <c r="BK131"/>
  <c r="N131"/>
  <c r="BE131" s="1"/>
  <c r="BI128"/>
  <c r="BH128"/>
  <c r="BG128"/>
  <c r="BF128"/>
  <c r="AA128"/>
  <c r="AA121" s="1"/>
  <c r="Y128"/>
  <c r="W128"/>
  <c r="BK128"/>
  <c r="N128"/>
  <c r="BE128" s="1"/>
  <c r="BI125"/>
  <c r="BH125"/>
  <c r="BG125"/>
  <c r="BF125"/>
  <c r="AA125"/>
  <c r="Y125"/>
  <c r="W125"/>
  <c r="BK125"/>
  <c r="N125"/>
  <c r="BE125"/>
  <c r="BI122"/>
  <c r="BH122"/>
  <c r="BG122"/>
  <c r="BF122"/>
  <c r="AA122"/>
  <c r="Y122"/>
  <c r="W122"/>
  <c r="W121" s="1"/>
  <c r="BK122"/>
  <c r="N122"/>
  <c r="BE122" s="1"/>
  <c r="F113"/>
  <c r="F111"/>
  <c r="M28"/>
  <c r="AS88" i="1"/>
  <c r="F81" i="2"/>
  <c r="F79"/>
  <c r="O21"/>
  <c r="E21"/>
  <c r="M84" s="1"/>
  <c r="M116"/>
  <c r="O20"/>
  <c r="O18"/>
  <c r="E18"/>
  <c r="M115" s="1"/>
  <c r="M83"/>
  <c r="O17"/>
  <c r="O15"/>
  <c r="E15"/>
  <c r="F116"/>
  <c r="F84"/>
  <c r="O14"/>
  <c r="O12"/>
  <c r="E12"/>
  <c r="F83" s="1"/>
  <c r="F115"/>
  <c r="O11"/>
  <c r="O9"/>
  <c r="M81" s="1"/>
  <c r="F6"/>
  <c r="F110"/>
  <c r="F78"/>
  <c r="AK27" i="1"/>
  <c r="AM83"/>
  <c r="L83"/>
  <c r="AM82"/>
  <c r="L82"/>
  <c r="AM80"/>
  <c r="L80"/>
  <c r="L78"/>
  <c r="L77"/>
  <c r="BB87" l="1"/>
  <c r="W33" s="1"/>
  <c r="BK121" i="2"/>
  <c r="H33"/>
  <c r="BA88" i="1" s="1"/>
  <c r="H35" i="2"/>
  <c r="BC88" i="1" s="1"/>
  <c r="M33" i="2"/>
  <c r="AW88" i="1" s="1"/>
  <c r="BK293" i="2"/>
  <c r="N293" s="1"/>
  <c r="N97" s="1"/>
  <c r="M113"/>
  <c r="N121"/>
  <c r="N90" s="1"/>
  <c r="Y120"/>
  <c r="Y119" s="1"/>
  <c r="Y276"/>
  <c r="W183"/>
  <c r="W120" s="1"/>
  <c r="W119" s="1"/>
  <c r="AU88" i="1" s="1"/>
  <c r="AU87" s="1"/>
  <c r="BK192" i="2"/>
  <c r="N192" s="1"/>
  <c r="N92" s="1"/>
  <c r="BK276"/>
  <c r="N276" s="1"/>
  <c r="N95" s="1"/>
  <c r="M108" i="3"/>
  <c r="M84"/>
  <c r="M32"/>
  <c r="AV89" i="1" s="1"/>
  <c r="AT89" s="1"/>
  <c r="BK113" i="3"/>
  <c r="H35"/>
  <c r="BC89" i="1" s="1"/>
  <c r="BC87" s="1"/>
  <c r="M32" i="2"/>
  <c r="AV88" i="1" s="1"/>
  <c r="H36" i="2"/>
  <c r="BD88" i="1" s="1"/>
  <c r="BD87" s="1"/>
  <c r="W35" s="1"/>
  <c r="AA183" i="2"/>
  <c r="AA120" s="1"/>
  <c r="AA119" s="1"/>
  <c r="Y192"/>
  <c r="W238"/>
  <c r="H32"/>
  <c r="AZ88" i="1" s="1"/>
  <c r="AZ87" s="1"/>
  <c r="H33" i="3"/>
  <c r="BA89" i="1" s="1"/>
  <c r="BA87" s="1"/>
  <c r="AX87" l="1"/>
  <c r="AT88"/>
  <c r="AW87"/>
  <c r="AK32" s="1"/>
  <c r="W32"/>
  <c r="W31"/>
  <c r="AV87"/>
  <c r="AY87"/>
  <c r="W34"/>
  <c r="BK120" i="2"/>
  <c r="N113" i="3"/>
  <c r="N90" s="1"/>
  <c r="BK112"/>
  <c r="AK31" i="1" l="1"/>
  <c r="AT87"/>
  <c r="N120" i="2"/>
  <c r="N89" s="1"/>
  <c r="BK119"/>
  <c r="N119" s="1"/>
  <c r="N88" s="1"/>
  <c r="BK111" i="3"/>
  <c r="N111" s="1"/>
  <c r="N88" s="1"/>
  <c r="N112"/>
  <c r="N89" s="1"/>
  <c r="L102" i="2" l="1"/>
  <c r="M27"/>
  <c r="M30" s="1"/>
  <c r="M27" i="3"/>
  <c r="M30" s="1"/>
  <c r="L94"/>
  <c r="L38" i="2" l="1"/>
  <c r="AG88" i="1"/>
  <c r="AG89"/>
  <c r="AN89" s="1"/>
  <c r="L38" i="3"/>
  <c r="AN88" i="1" l="1"/>
  <c r="AG87"/>
  <c r="AK26" l="1"/>
  <c r="AK29" s="1"/>
  <c r="AK37" s="1"/>
  <c r="AG93"/>
  <c r="AN87"/>
  <c r="AN93" s="1"/>
</calcChain>
</file>

<file path=xl/sharedStrings.xml><?xml version="1.0" encoding="utf-8"?>
<sst xmlns="http://schemas.openxmlformats.org/spreadsheetml/2006/main" count="2307" uniqueCount="465">
  <si>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</si>
  <si>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</si>
  <si>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</si>
  <si>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</si>
  <si>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</si>
  <si>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</si>
  <si>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</si>
  <si>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</si>
  <si>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</si>
  <si>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</si>
  <si>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</si>
  <si>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</si>
  <si>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</si>
  <si>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</si>
  <si>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</si>
  <si>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</si>
  <si>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08</t>
  </si>
  <si>
    <t>Stavba:</t>
  </si>
  <si>
    <t>Divišov ul. Závodní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</si>
  <si>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</si>
  <si>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</si>
  <si>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</si>
  <si>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</si>
  <si>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</si>
  <si>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</si>
  <si>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</si>
  <si>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</si>
  <si>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</si>
  <si>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</si>
  <si>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</si>
  <si>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</si>
  <si>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</si>
  <si>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</si>
  <si>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</si>
  <si>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</si>
  <si>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</si>
  <si>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</si>
  <si>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</si>
  <si>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</si>
  <si>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</si>
  <si>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</si>
  <si>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</si>
  <si>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</si>
  <si>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</si>
  <si>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</si>
  <si>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</si>
  <si>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</si>
  <si>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</si>
  <si>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</si>
  <si>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</si>
  <si>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</si>
  <si>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</si>
  <si>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</si>
  <si>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</si>
  <si>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</si>
  <si>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</si>
  <si>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</si>
  <si>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</si>
  <si>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</si>
  <si>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</si>
  <si>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</si>
  <si>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</si>
  <si>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</si>
  <si>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</si>
  <si>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</si>
  <si>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</si>
  <si>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</si>
  <si>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</si>
  <si>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</si>
  <si>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</si>
  <si>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</si>
  <si>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</si>
  <si>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</si>
  <si>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</si>
  <si>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{33610acd-4fea-4ccf-b477-9a38fd5de821}</t>
  </si>
  <si>
    <t>{00000000-0000-0000-0000-000000000000}</t>
  </si>
  <si>
    <t>/</t>
  </si>
  <si>
    <t>101</t>
  </si>
  <si>
    <t>SO 101 Komunikace</t>
  </si>
  <si>
    <t>1</t>
  </si>
  <si>
    <t>{ef9bc8b2-94a7-4417-a7c2-fbc3fa347f4c}</t>
  </si>
  <si>
    <t>901</t>
  </si>
  <si>
    <t>VON</t>
  </si>
  <si>
    <t>{796bd70d-e496-40fa-856f-ce106681df03}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</si>
  <si>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</si>
  <si>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</si>
  <si>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</si>
  <si>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</si>
  <si>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</si>
  <si>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</si>
  <si>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</si>
  <si>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</si>
  <si>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</si>
  <si>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</si>
  <si>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Objekt:</t>
  </si>
  <si>
    <t>101 - SO 101 Komunikace</t>
  </si>
  <si>
    <t>Náklady z rozpočtu</t>
  </si>
  <si>
    <t>Ostatní náklady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</si>
  <si>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</si>
  <si>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</si>
  <si>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</si>
  <si>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</si>
  <si>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</si>
  <si>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</si>
  <si>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</si>
  <si>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</si>
  <si>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</si>
  <si>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</si>
  <si>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</si>
  <si>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</si>
  <si>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</si>
  <si>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</si>
  <si>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2) Ostatní náklady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</si>
  <si>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</si>
  <si>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</si>
  <si>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</si>
  <si>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</si>
  <si>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</si>
  <si>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</si>
  <si>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</si>
  <si>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</si>
  <si>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</si>
  <si>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</si>
  <si>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</si>
  <si>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</si>
  <si>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</si>
  <si>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</si>
  <si>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</si>
  <si>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113107312</t>
  </si>
  <si>
    <t>Odstranění podkladu z kameniva těženého tl 200 mm strojně pl do 50 m2</t>
  </si>
  <si>
    <t>m2</t>
  </si>
  <si>
    <t>4</t>
  </si>
  <si>
    <t>219724131</t>
  </si>
  <si>
    <t>"štěrková  komunikace" 70</t>
  </si>
  <si>
    <t>VV</t>
  </si>
  <si>
    <t>Součet</t>
  </si>
  <si>
    <t>113107322</t>
  </si>
  <si>
    <t>Odstranění podkladu z kameniva drceného tl 200 mm strojně pl do 50 m2</t>
  </si>
  <si>
    <t>1385529981</t>
  </si>
  <si>
    <t>3</t>
  </si>
  <si>
    <t>113202111</t>
  </si>
  <si>
    <t>Vytrhání obrub krajníků obrubníků stojatých</t>
  </si>
  <si>
    <t>m</t>
  </si>
  <si>
    <t>577802800</t>
  </si>
  <si>
    <t>35</t>
  </si>
  <si>
    <t>121101101</t>
  </si>
  <si>
    <t>Sejmutí ornice s přemístěním na vzdálenost do 50 m</t>
  </si>
  <si>
    <t>m3</t>
  </si>
  <si>
    <t>-1966423690</t>
  </si>
  <si>
    <t>200*0,15</t>
  </si>
  <si>
    <t>5</t>
  </si>
  <si>
    <t>122201102</t>
  </si>
  <si>
    <t>Odkopávky a prokopávky nezapažené v hornině tř. 3 objem do 1000 m3</t>
  </si>
  <si>
    <t>446250833</t>
  </si>
  <si>
    <t>"odkopávky" 385*0,3</t>
  </si>
  <si>
    <t>"odkopávky pro zlepšené podloží" 50*0,3</t>
  </si>
  <si>
    <t>6</t>
  </si>
  <si>
    <t>122201109</t>
  </si>
  <si>
    <t>Příplatek za lepivost u odkopávek v hornině tř. 1 až 3</t>
  </si>
  <si>
    <t>-510163613</t>
  </si>
  <si>
    <t>130,5*0,3</t>
  </si>
  <si>
    <t>7</t>
  </si>
  <si>
    <t>130001101</t>
  </si>
  <si>
    <t>Příplatek za ztížení vykopávky v blízkosti podzemního vedení</t>
  </si>
  <si>
    <t>1813510671</t>
  </si>
  <si>
    <t>10</t>
  </si>
  <si>
    <t>8</t>
  </si>
  <si>
    <t>132201101</t>
  </si>
  <si>
    <t>Hloubení rýh š do 600 mm v hornině tř. 3 objemu do 100 m3</t>
  </si>
  <si>
    <t>409906590</t>
  </si>
  <si>
    <t>"drenáž" 0,45*0,5*70</t>
  </si>
  <si>
    <t>9</t>
  </si>
  <si>
    <t>132201109</t>
  </si>
  <si>
    <t>Příplatek za lepivost k hloubení rýh š do 600 mm v hornině tř. 3</t>
  </si>
  <si>
    <t>-860016437</t>
  </si>
  <si>
    <t>15,75*0,3</t>
  </si>
  <si>
    <t>162301101</t>
  </si>
  <si>
    <t>Vodorovné přemístění do 500 m výkopku/sypaniny z horniny tř. 1 až 4</t>
  </si>
  <si>
    <t>-49901062</t>
  </si>
  <si>
    <t>"ornice  na deponii a zpět" 30,0+25,5</t>
  </si>
  <si>
    <t>11</t>
  </si>
  <si>
    <t>162401102</t>
  </si>
  <si>
    <t>Vodorovné přemístění do 2000 m výkopku/sypaniny z horniny tř. 1 až 4</t>
  </si>
  <si>
    <t>-997670418</t>
  </si>
  <si>
    <t>"výkop na skládku" 130,5+15,75</t>
  </si>
  <si>
    <t>12</t>
  </si>
  <si>
    <t>167101101</t>
  </si>
  <si>
    <t>Nakládání výkopku z hornin tř. 1 až 4 do 100 m3</t>
  </si>
  <si>
    <t>1879784495</t>
  </si>
  <si>
    <t>"ornice" 25,5</t>
  </si>
  <si>
    <t>13</t>
  </si>
  <si>
    <t>171201211</t>
  </si>
  <si>
    <t>Poplatek za uložení odpadu ze sypaniny na skládce (skládkovné)</t>
  </si>
  <si>
    <t>t</t>
  </si>
  <si>
    <t>-723925149</t>
  </si>
  <si>
    <t>146,25*1,6</t>
  </si>
  <si>
    <t>14</t>
  </si>
  <si>
    <t>171203111</t>
  </si>
  <si>
    <t>Uložení a hrubé rozhrnutí výkopku bez zhutnění v rovině a ve svahu do 1:5</t>
  </si>
  <si>
    <t>1759004484</t>
  </si>
  <si>
    <t>"ornice" 30,0</t>
  </si>
  <si>
    <t>181111111</t>
  </si>
  <si>
    <t>Plošná úprava terénu do 500 m2 zemina tř 1 až 4 nerovnosti do 100 mm v rovinně a svahu do 1:5</t>
  </si>
  <si>
    <t>1121091861</t>
  </si>
  <si>
    <t>16</t>
  </si>
  <si>
    <t>181301102</t>
  </si>
  <si>
    <t>Rozprostření ornice tl vrstvy do 150 mm pl do 500 m2 v rovině nebo ve svahu do 1:5</t>
  </si>
  <si>
    <t>-125545430</t>
  </si>
  <si>
    <t>17</t>
  </si>
  <si>
    <t>181411131</t>
  </si>
  <si>
    <t>Založení parkového trávníku výsevem plochy do 1000 m2 v rovině a ve svahu do 1:5</t>
  </si>
  <si>
    <t>360659210</t>
  </si>
  <si>
    <t>18</t>
  </si>
  <si>
    <t>M</t>
  </si>
  <si>
    <t>005724700</t>
  </si>
  <si>
    <t>osivo směs travní univerzál</t>
  </si>
  <si>
    <t>kg</t>
  </si>
  <si>
    <t>-1546571247</t>
  </si>
  <si>
    <t>19</t>
  </si>
  <si>
    <t>181951101</t>
  </si>
  <si>
    <t>Úprava pláně v hornině tř. 1 až 4 bez zhutnění</t>
  </si>
  <si>
    <t>-1986990116</t>
  </si>
  <si>
    <t>"ornice" 170</t>
  </si>
  <si>
    <t>20</t>
  </si>
  <si>
    <t>181951102</t>
  </si>
  <si>
    <t>Úprava pláně v hornině tř. 1 až 4 se zhutněním</t>
  </si>
  <si>
    <t>-1021406308</t>
  </si>
  <si>
    <t>"asfalt. komunikace" 260</t>
  </si>
  <si>
    <t>"zpomalovací práh - žulová dlažba" 5</t>
  </si>
  <si>
    <t>"vjezd - zámková dlažba" 42</t>
  </si>
  <si>
    <t>"vsakovací pruh - dlažba" 30</t>
  </si>
  <si>
    <t>"parkovací stání - dlažba" 48</t>
  </si>
  <si>
    <t>" sanace pro zlepšené podloží" 50</t>
  </si>
  <si>
    <t>18200R001</t>
  </si>
  <si>
    <t>Ostatní náklady na pořízení trávníku, odplevelení, zalévání, zemědělská příprava půdy vč. hnojení, údržba do 1. sečení</t>
  </si>
  <si>
    <t>1911604049</t>
  </si>
  <si>
    <t>170</t>
  </si>
  <si>
    <t>22</t>
  </si>
  <si>
    <t>211521111</t>
  </si>
  <si>
    <t>Výplň odvodňovacích žeber nebo trativodů kamenivem hrubým drceným frakce 63 až 125 mm</t>
  </si>
  <si>
    <t>-1837096273</t>
  </si>
  <si>
    <t>23</t>
  </si>
  <si>
    <t>211971122</t>
  </si>
  <si>
    <t>Zřízení opláštění žeber nebo trativodů geotextilií v rýze nebo zářezu</t>
  </si>
  <si>
    <t>-523880249</t>
  </si>
  <si>
    <t>"drenáž" 1,9*70</t>
  </si>
  <si>
    <t>24</t>
  </si>
  <si>
    <t>693111485</t>
  </si>
  <si>
    <t>filtrační geotextílie  400 g/m2</t>
  </si>
  <si>
    <t>-1872915616</t>
  </si>
  <si>
    <t>25</t>
  </si>
  <si>
    <t>212755216</t>
  </si>
  <si>
    <t>Trativody z drenážních trubek plastových flexibilních D 160 mm bez lože</t>
  </si>
  <si>
    <t>850151127</t>
  </si>
  <si>
    <t>26</t>
  </si>
  <si>
    <t>564851111</t>
  </si>
  <si>
    <t>Podklad ze štěrkodrtě ŠD tl 150 mm</t>
  </si>
  <si>
    <t>68943129</t>
  </si>
  <si>
    <t>27</t>
  </si>
  <si>
    <t>564861111</t>
  </si>
  <si>
    <t>Podklad ze štěrkodrtě ŠD tl 200 mm</t>
  </si>
  <si>
    <t>-1822275182</t>
  </si>
  <si>
    <t>28</t>
  </si>
  <si>
    <t>564871111</t>
  </si>
  <si>
    <t>Podklad ze štěrkodrtě ŠD tl 250 mm</t>
  </si>
  <si>
    <t>1018962132</t>
  </si>
  <si>
    <t>29</t>
  </si>
  <si>
    <t>564871116</t>
  </si>
  <si>
    <t>Podklad ze štěrkodrtě ŠD tl. 300 mm</t>
  </si>
  <si>
    <t>1670756773</t>
  </si>
  <si>
    <t>30</t>
  </si>
  <si>
    <t>565145111</t>
  </si>
  <si>
    <t>Asfaltový beton vrstva podkladní ACP 16 (obalované kamenivo OKS) tl 60 mm š do 3 m</t>
  </si>
  <si>
    <t>-1215390960</t>
  </si>
  <si>
    <t>31</t>
  </si>
  <si>
    <t>567122111</t>
  </si>
  <si>
    <t>Podklad ze směsi stmelené cementem SC C 8/10 (KSC I) tl 120 mm</t>
  </si>
  <si>
    <t>-1709440179</t>
  </si>
  <si>
    <t>32</t>
  </si>
  <si>
    <t>567122114</t>
  </si>
  <si>
    <t>Podklad ze směsi stmelené cementem SC C 8/10 (KSC I) tl 150 mm</t>
  </si>
  <si>
    <t>-728654119</t>
  </si>
  <si>
    <t>33</t>
  </si>
  <si>
    <t>573231108</t>
  </si>
  <si>
    <t>Postřik živičný spojovací ze silniční emulze v množství 0,50 kg/m2</t>
  </si>
  <si>
    <t>1751553494</t>
  </si>
  <si>
    <t>34</t>
  </si>
  <si>
    <t>577133111</t>
  </si>
  <si>
    <t>Asfaltový beton vrstva obrusná ACO 8 (ABJ) tl 40 mm  z nemodifikovaného asfaltu</t>
  </si>
  <si>
    <t>-1907449565</t>
  </si>
  <si>
    <t>591211111</t>
  </si>
  <si>
    <t>Kladení dlažby z kostek drobných z kamene do lože z kameniva těženého tl 50 mm</t>
  </si>
  <si>
    <t>-1135202725</t>
  </si>
  <si>
    <t>36</t>
  </si>
  <si>
    <t>58380124</t>
  </si>
  <si>
    <t>kostka dlažební žula drobná</t>
  </si>
  <si>
    <t>1382305461</t>
  </si>
  <si>
    <t>37</t>
  </si>
  <si>
    <t>596212210</t>
  </si>
  <si>
    <t>Kladení zámkové dlažby pozemních komunikací tl 80 mm skupiny A pl do 50 m2</t>
  </si>
  <si>
    <t>145900799</t>
  </si>
  <si>
    <t>38</t>
  </si>
  <si>
    <t>5924520R</t>
  </si>
  <si>
    <t>dlažba zámková 8 cm</t>
  </si>
  <si>
    <t>1137141585</t>
  </si>
  <si>
    <t>39</t>
  </si>
  <si>
    <t>596412210</t>
  </si>
  <si>
    <t>Kladení dlažby z vegetačních tvárnic pozemních komunikací tl 80 mm do 50 m2</t>
  </si>
  <si>
    <t>-1235895563</t>
  </si>
  <si>
    <t>40</t>
  </si>
  <si>
    <t>5924601R</t>
  </si>
  <si>
    <t>dlažba betonová vegetační  8cm</t>
  </si>
  <si>
    <t>1204406492</t>
  </si>
  <si>
    <t>41</t>
  </si>
  <si>
    <t>899331111</t>
  </si>
  <si>
    <t>Výšková úprava uličního vstupu nebo vpusti do 200 mm zvýšením nebo snížením poklopu</t>
  </si>
  <si>
    <t>kus</t>
  </si>
  <si>
    <t>1789867502</t>
  </si>
  <si>
    <t>42</t>
  </si>
  <si>
    <t>899431111</t>
  </si>
  <si>
    <t>Výšková úprava uličního vstupu nebo vpusti do 200 mm  krycího hrnce, šoupěte nebo hydrantu</t>
  </si>
  <si>
    <t>940876162</t>
  </si>
  <si>
    <t>43</t>
  </si>
  <si>
    <t>914111111</t>
  </si>
  <si>
    <t>Montáž svislé dopravní značky do velikosti 1 m2 objímkami na sloupek nebo konzolu</t>
  </si>
  <si>
    <t>835102795</t>
  </si>
  <si>
    <t>44</t>
  </si>
  <si>
    <t>40444274</t>
  </si>
  <si>
    <t>značka dopravní svislá FeZn NK 1000 x 500 mm (IP 26a, IP 26b, IP4b)</t>
  </si>
  <si>
    <t>-1028003850</t>
  </si>
  <si>
    <t>45</t>
  </si>
  <si>
    <t>40444116</t>
  </si>
  <si>
    <t>značka dopravní svislá zákazová FeZn NK 900 mm (B2, B24a, B24b)</t>
  </si>
  <si>
    <t>-747558602</t>
  </si>
  <si>
    <t>46</t>
  </si>
  <si>
    <t>914511111</t>
  </si>
  <si>
    <t>Montáž sloupku dopravních značek délky do 3,5 m s betonovým základem</t>
  </si>
  <si>
    <t>138172547</t>
  </si>
  <si>
    <t>47</t>
  </si>
  <si>
    <t>40445225R</t>
  </si>
  <si>
    <t>sloupek Zn pro dopravní značku vč. beton. záKladu</t>
  </si>
  <si>
    <t>1961758270</t>
  </si>
  <si>
    <t>48</t>
  </si>
  <si>
    <t>915221111</t>
  </si>
  <si>
    <t>Vodorovné dopravní značení vodící čáry souvislé š 250 mm bílý plast</t>
  </si>
  <si>
    <t>1747553980</t>
  </si>
  <si>
    <t>49</t>
  </si>
  <si>
    <t>915231111</t>
  </si>
  <si>
    <t>Vodorovné dopravní značení přechody pro chodce, šipky, symboly bílý plast</t>
  </si>
  <si>
    <t>1342893709</t>
  </si>
  <si>
    <t>50</t>
  </si>
  <si>
    <t>915611111</t>
  </si>
  <si>
    <t>Předznačení vodorovného liniového značení</t>
  </si>
  <si>
    <t>736511469</t>
  </si>
  <si>
    <t>51</t>
  </si>
  <si>
    <t>915621111</t>
  </si>
  <si>
    <t>Předznačení vodorovného plošného značení</t>
  </si>
  <si>
    <t>1585018729</t>
  </si>
  <si>
    <t>52</t>
  </si>
  <si>
    <t>916131213</t>
  </si>
  <si>
    <t>Osazení silničního obrubníku betonového stojatého s boční opěrou do lože z betonu prostého</t>
  </si>
  <si>
    <t>-1741528780</t>
  </si>
  <si>
    <t>"ABO 13-10 (100/250/1000)" 175</t>
  </si>
  <si>
    <t>"ABO 1-15 (150/150/1000)" 13</t>
  </si>
  <si>
    <t>53</t>
  </si>
  <si>
    <t>59217017</t>
  </si>
  <si>
    <t>obrubník betonový 100x10x25 cm</t>
  </si>
  <si>
    <t>-1762467939</t>
  </si>
  <si>
    <t>54</t>
  </si>
  <si>
    <t>59217029</t>
  </si>
  <si>
    <t>obrubník betonový silniční nájezdový 100x15x15 cm</t>
  </si>
  <si>
    <t>211802846</t>
  </si>
  <si>
    <t>55</t>
  </si>
  <si>
    <t>916231213</t>
  </si>
  <si>
    <t>Osazení chodníkového obrubníku betonového stojatého s boční opěrou do lože z betonu prostého</t>
  </si>
  <si>
    <t>-111797482</t>
  </si>
  <si>
    <t>"ABO 19-10 (80/250/1000)" 70</t>
  </si>
  <si>
    <t>56</t>
  </si>
  <si>
    <t>59217016</t>
  </si>
  <si>
    <t>obrubník betonový chodníkový 100x8x25 cm</t>
  </si>
  <si>
    <t>1702350412</t>
  </si>
  <si>
    <t>57</t>
  </si>
  <si>
    <t>916991121</t>
  </si>
  <si>
    <t>Lože pod obrubníky, krajníky nebo obruby z dlažebních kostek z betonu prostého</t>
  </si>
  <si>
    <t>532041082</t>
  </si>
  <si>
    <t>0,03*258</t>
  </si>
  <si>
    <t>58</t>
  </si>
  <si>
    <t>919726123</t>
  </si>
  <si>
    <t>Geotextilie pro ochranu, separaci a filtraci netkaná měrná hmotnost do 500 g/m2</t>
  </si>
  <si>
    <t>1096445838</t>
  </si>
  <si>
    <t>59</t>
  </si>
  <si>
    <t>997221551</t>
  </si>
  <si>
    <t>Vodorovná doprava suti ze sypkých materiálů do 1 km</t>
  </si>
  <si>
    <t>1905673912</t>
  </si>
  <si>
    <t>"kamenivo" 21+20,3</t>
  </si>
  <si>
    <t>60</t>
  </si>
  <si>
    <t>997221559</t>
  </si>
  <si>
    <t>Příplatek ZKD 1 km u vodorovné dopravy suti ze sypkých materiálů</t>
  </si>
  <si>
    <t>-800820293</t>
  </si>
  <si>
    <t>61</t>
  </si>
  <si>
    <t>997221561</t>
  </si>
  <si>
    <t>Vodorovná doprava suti z kusových materiálů do 1 km</t>
  </si>
  <si>
    <t>-2004193550</t>
  </si>
  <si>
    <t>"obrubníky" 7,175</t>
  </si>
  <si>
    <t>62</t>
  </si>
  <si>
    <t>997221569</t>
  </si>
  <si>
    <t>Příplatek ZKD 1 km u vodorovné dopravy suti z kusových materiálů</t>
  </si>
  <si>
    <t>-1823575166</t>
  </si>
  <si>
    <t>63</t>
  </si>
  <si>
    <t>997221815</t>
  </si>
  <si>
    <t>Poplatek za uložení betonového odpadu na skládce (skládkovné)</t>
  </si>
  <si>
    <t>212889276</t>
  </si>
  <si>
    <t>64</t>
  </si>
  <si>
    <t>997221855</t>
  </si>
  <si>
    <t>Poplatek za uložení na skládce (skládkovné) zeminy a kameniva kód odpadu 170 504</t>
  </si>
  <si>
    <t>353945771</t>
  </si>
  <si>
    <t>65</t>
  </si>
  <si>
    <t>998225111</t>
  </si>
  <si>
    <t>Přesun hmot pro pozemní komunikace s krytem z kamene, monolitickým betonovým nebo živičným</t>
  </si>
  <si>
    <t>1993997081</t>
  </si>
  <si>
    <t>66</t>
  </si>
  <si>
    <t>46052R1</t>
  </si>
  <si>
    <t>Kabelová chránička (DVK 160+110+110 mm) do pískového lože vč. obsypu a ucpávky a zemních prací</t>
  </si>
  <si>
    <t>-766543940</t>
  </si>
  <si>
    <t>901 - VON</t>
  </si>
  <si>
    <t>Ostatní - Ostatní</t>
  </si>
  <si>
    <t xml:space="preserve">    101 - VON</t>
  </si>
  <si>
    <t>030001001</t>
  </si>
  <si>
    <t>Zařízení staveniště</t>
  </si>
  <si>
    <t>%</t>
  </si>
  <si>
    <t>1024</t>
  </si>
  <si>
    <t>812614151</t>
  </si>
  <si>
    <t>060001001</t>
  </si>
  <si>
    <t>Územní vlivy</t>
  </si>
  <si>
    <t>1998466437</t>
  </si>
  <si>
    <t>060001012</t>
  </si>
  <si>
    <t>Dopravně inženýrské opatření</t>
  </si>
  <si>
    <t>Kč</t>
  </si>
  <si>
    <t>-292548695</t>
  </si>
  <si>
    <t>060001013</t>
  </si>
  <si>
    <t>PD skutečného provedení díla</t>
  </si>
  <si>
    <t>-637313580</t>
  </si>
  <si>
    <t>060002001</t>
  </si>
  <si>
    <t>-117747418</t>
  </si>
  <si>
    <t>060002004</t>
  </si>
  <si>
    <t>Autorský dozor</t>
  </si>
  <si>
    <t>hod</t>
  </si>
  <si>
    <t>-2062605086</t>
  </si>
  <si>
    <t>060002005</t>
  </si>
  <si>
    <t>Geodetické zaměření dokončené stavby objektů, komunikací a zpevněných ploch a vysazené zeleně</t>
  </si>
  <si>
    <t>kpl</t>
  </si>
  <si>
    <t>339207902</t>
  </si>
  <si>
    <t>060002006</t>
  </si>
  <si>
    <t>přítomnost geotechnika na stavbě. Při provádění zemních prací se požaduje každodenní přítomnost geotechnika</t>
  </si>
  <si>
    <t>-1377023958</t>
  </si>
  <si>
    <t>060002011</t>
  </si>
  <si>
    <t>kompletační a koordinační činnost</t>
  </si>
  <si>
    <t>-1517059913</t>
  </si>
  <si>
    <t>060003001</t>
  </si>
  <si>
    <t>Rezerva (dodatečné sanace…)</t>
  </si>
  <si>
    <t>325319248</t>
  </si>
  <si>
    <t>Provedení hutnících zkoušek zemní pláně a jednotlivých vrstev zpevněných ploch v rozsahu dle TZ a dle platných ČSN</t>
  </si>
  <si>
    <t>KRYCÍ LIST VÝKAZU VÝMĚR</t>
  </si>
  <si>
    <t>REKAPITULACE VÝKAZU VÝMĚR</t>
  </si>
  <si>
    <t>VÝKAZ VÝMĚR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</si>
</sst>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1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166" fontId="29" fillId="0" borderId="17" xfId="0" applyNumberFormat="1" applyFont="1" applyBorder="1" applyAlignment="1">
      <alignment vertical="center"/>
    </xf>
    <xf numFmtId="4" fontId="29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4" fillId="0" borderId="25" xfId="0" applyFont="1" applyBorder="1" applyAlignment="1" applyProtection="1">
      <alignment horizontal="center" vertical="center"/>
      <protection locked="0"/>
    </xf>
    <xf numFmtId="49" fontId="34" fillId="0" borderId="25" xfId="0" applyNumberFormat="1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0" fillId="0" borderId="0" xfId="0" applyBorder="1"/>
    <xf numFmtId="4" fontId="18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4" fillId="5" borderId="0" xfId="0" applyNumberFormat="1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13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34" fillId="0" borderId="25" xfId="0" applyFont="1" applyBorder="1" applyAlignment="1" applyProtection="1">
      <alignment horizontal="left" vertical="center" wrapText="1"/>
      <protection locked="0"/>
    </xf>
    <xf numFmtId="4" fontId="34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24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8" fillId="0" borderId="0" xfId="0" applyNumberFormat="1" applyFont="1" applyBorder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4"/>
  <sheetViews>
    <sheetView showGridLines="0" tabSelected="1" workbookViewId="0">
      <pane ySplit="1" topLeftCell="A78" activePane="bottomLeft" state="frozen"/>
      <selection pane="bottomLeft" activeCell="U10" sqref="U1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1:73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R2" s="173" t="s">
        <v>8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20" t="s">
        <v>9</v>
      </c>
      <c r="BT2" s="20" t="s">
        <v>10</v>
      </c>
    </row>
    <row r="3" spans="1:73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1:73" ht="36.950000000000003" customHeight="1">
      <c r="B4" s="24"/>
      <c r="C4" s="198" t="s">
        <v>12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25"/>
      <c r="AS4" s="19" t="s">
        <v>13</v>
      </c>
      <c r="BS4" s="20" t="s">
        <v>14</v>
      </c>
    </row>
    <row r="5" spans="1:73" ht="14.45" customHeight="1">
      <c r="B5" s="24"/>
      <c r="C5" s="26"/>
      <c r="D5" s="27" t="s">
        <v>15</v>
      </c>
      <c r="E5" s="26"/>
      <c r="F5" s="26"/>
      <c r="G5" s="26"/>
      <c r="H5" s="26"/>
      <c r="I5" s="26"/>
      <c r="J5" s="26"/>
      <c r="K5" s="207" t="s">
        <v>16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26"/>
      <c r="AQ5" s="25"/>
      <c r="BS5" s="20" t="s">
        <v>9</v>
      </c>
    </row>
    <row r="6" spans="1:73" ht="36.950000000000003" customHeight="1">
      <c r="B6" s="24"/>
      <c r="C6" s="26"/>
      <c r="D6" s="29" t="s">
        <v>17</v>
      </c>
      <c r="E6" s="26"/>
      <c r="F6" s="26"/>
      <c r="G6" s="26"/>
      <c r="H6" s="26"/>
      <c r="I6" s="26"/>
      <c r="J6" s="26"/>
      <c r="K6" s="208" t="s">
        <v>18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26"/>
      <c r="AQ6" s="25"/>
      <c r="BS6" s="20" t="s">
        <v>9</v>
      </c>
    </row>
    <row r="7" spans="1:73" ht="14.45" customHeight="1">
      <c r="B7" s="24"/>
      <c r="C7" s="26"/>
      <c r="D7" s="30" t="s">
        <v>19</v>
      </c>
      <c r="E7" s="26"/>
      <c r="F7" s="26"/>
      <c r="G7" s="26"/>
      <c r="H7" s="26"/>
      <c r="I7" s="26"/>
      <c r="J7" s="26"/>
      <c r="K7" s="28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20</v>
      </c>
      <c r="AL7" s="26"/>
      <c r="AM7" s="26"/>
      <c r="AN7" s="28" t="s">
        <v>5</v>
      </c>
      <c r="AO7" s="26"/>
      <c r="AP7" s="26"/>
      <c r="AQ7" s="25"/>
      <c r="BS7" s="20" t="s">
        <v>9</v>
      </c>
    </row>
    <row r="8" spans="1:73" ht="14.45" customHeight="1">
      <c r="B8" s="24"/>
      <c r="C8" s="26"/>
      <c r="D8" s="30" t="s">
        <v>21</v>
      </c>
      <c r="E8" s="26"/>
      <c r="F8" s="26"/>
      <c r="G8" s="26"/>
      <c r="H8" s="26"/>
      <c r="I8" s="26"/>
      <c r="J8" s="26"/>
      <c r="K8" s="28" t="s">
        <v>22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23</v>
      </c>
      <c r="AL8" s="26"/>
      <c r="AM8" s="26"/>
      <c r="AN8" s="172">
        <v>43216</v>
      </c>
      <c r="AO8" s="26"/>
      <c r="AP8" s="26"/>
      <c r="AQ8" s="25"/>
      <c r="BS8" s="20" t="s">
        <v>9</v>
      </c>
    </row>
    <row r="9" spans="1:73" ht="14.45" customHeight="1">
      <c r="B9" s="24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BS9" s="20" t="s">
        <v>9</v>
      </c>
    </row>
    <row r="10" spans="1:73" ht="14.45" customHeight="1">
      <c r="B10" s="24"/>
      <c r="C10" s="26"/>
      <c r="D10" s="30" t="s">
        <v>24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25</v>
      </c>
      <c r="AL10" s="26"/>
      <c r="AM10" s="26"/>
      <c r="AN10" s="28" t="s">
        <v>5</v>
      </c>
      <c r="AO10" s="26"/>
      <c r="AP10" s="26"/>
      <c r="AQ10" s="25"/>
      <c r="BS10" s="20" t="s">
        <v>9</v>
      </c>
    </row>
    <row r="11" spans="1:73" ht="18.399999999999999" customHeight="1">
      <c r="B11" s="24"/>
      <c r="C11" s="26"/>
      <c r="D11" s="26"/>
      <c r="E11" s="28" t="s">
        <v>22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26</v>
      </c>
      <c r="AL11" s="26"/>
      <c r="AM11" s="26"/>
      <c r="AN11" s="28" t="s">
        <v>5</v>
      </c>
      <c r="AO11" s="26"/>
      <c r="AP11" s="26"/>
      <c r="AQ11" s="25"/>
      <c r="BS11" s="20" t="s">
        <v>9</v>
      </c>
    </row>
    <row r="12" spans="1:73" ht="6.95" customHeight="1">
      <c r="B12" s="24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5"/>
      <c r="BS12" s="20" t="s">
        <v>9</v>
      </c>
    </row>
    <row r="13" spans="1:73" ht="14.45" customHeight="1">
      <c r="B13" s="24"/>
      <c r="C13" s="26"/>
      <c r="D13" s="30" t="s">
        <v>27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25</v>
      </c>
      <c r="AL13" s="26"/>
      <c r="AM13" s="26"/>
      <c r="AN13" s="28" t="s">
        <v>5</v>
      </c>
      <c r="AO13" s="26"/>
      <c r="AP13" s="26"/>
      <c r="AQ13" s="25"/>
      <c r="BS13" s="20" t="s">
        <v>9</v>
      </c>
    </row>
    <row r="14" spans="1:73" ht="15">
      <c r="B14" s="24"/>
      <c r="C14" s="26"/>
      <c r="D14" s="26"/>
      <c r="E14" s="28" t="s">
        <v>22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0" t="s">
        <v>26</v>
      </c>
      <c r="AL14" s="26"/>
      <c r="AM14" s="26"/>
      <c r="AN14" s="28" t="s">
        <v>5</v>
      </c>
      <c r="AO14" s="26"/>
      <c r="AP14" s="26"/>
      <c r="AQ14" s="25"/>
      <c r="BS14" s="20" t="s">
        <v>9</v>
      </c>
    </row>
    <row r="15" spans="1:73" ht="6.95" customHeight="1">
      <c r="B15" s="2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BS15" s="20" t="s">
        <v>6</v>
      </c>
    </row>
    <row r="16" spans="1:73" ht="14.45" customHeight="1">
      <c r="B16" s="24"/>
      <c r="C16" s="26"/>
      <c r="D16" s="30" t="s">
        <v>28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25</v>
      </c>
      <c r="AL16" s="26"/>
      <c r="AM16" s="26"/>
      <c r="AN16" s="28" t="s">
        <v>5</v>
      </c>
      <c r="AO16" s="26"/>
      <c r="AP16" s="26"/>
      <c r="AQ16" s="25"/>
      <c r="BS16" s="20" t="s">
        <v>6</v>
      </c>
    </row>
    <row r="17" spans="2:71" ht="18.399999999999999" customHeight="1">
      <c r="B17" s="24"/>
      <c r="C17" s="26"/>
      <c r="D17" s="26"/>
      <c r="E17" s="28" t="s">
        <v>22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26</v>
      </c>
      <c r="AL17" s="26"/>
      <c r="AM17" s="26"/>
      <c r="AN17" s="28" t="s">
        <v>5</v>
      </c>
      <c r="AO17" s="26"/>
      <c r="AP17" s="26"/>
      <c r="AQ17" s="25"/>
      <c r="BS17" s="20" t="s">
        <v>29</v>
      </c>
    </row>
    <row r="18" spans="2:71" ht="6.95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5"/>
      <c r="BS18" s="20" t="s">
        <v>9</v>
      </c>
    </row>
    <row r="19" spans="2:71" ht="14.45" customHeight="1">
      <c r="B19" s="24"/>
      <c r="C19" s="26"/>
      <c r="D19" s="30" t="s">
        <v>30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25</v>
      </c>
      <c r="AL19" s="26"/>
      <c r="AM19" s="26"/>
      <c r="AN19" s="28" t="s">
        <v>5</v>
      </c>
      <c r="AO19" s="26"/>
      <c r="AP19" s="26"/>
      <c r="AQ19" s="25"/>
      <c r="BS19" s="20" t="s">
        <v>9</v>
      </c>
    </row>
    <row r="20" spans="2:71" ht="18.399999999999999" customHeight="1">
      <c r="B20" s="24"/>
      <c r="C20" s="26"/>
      <c r="D20" s="26"/>
      <c r="E20" s="28" t="s">
        <v>22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26</v>
      </c>
      <c r="AL20" s="26"/>
      <c r="AM20" s="26"/>
      <c r="AN20" s="28" t="s">
        <v>5</v>
      </c>
      <c r="AO20" s="26"/>
      <c r="AP20" s="26"/>
      <c r="AQ20" s="25"/>
    </row>
    <row r="21" spans="2:71" ht="6.95" customHeight="1"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5"/>
    </row>
    <row r="22" spans="2:71" ht="15">
      <c r="B22" s="24"/>
      <c r="C22" s="26"/>
      <c r="D22" s="30" t="s">
        <v>31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5"/>
    </row>
    <row r="23" spans="2:71" ht="16.5" customHeight="1">
      <c r="B23" s="24"/>
      <c r="C23" s="26"/>
      <c r="D23" s="26"/>
      <c r="E23" s="209" t="s">
        <v>5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6"/>
      <c r="AP23" s="26"/>
      <c r="AQ23" s="25"/>
    </row>
    <row r="24" spans="2:71" ht="6.95" customHeight="1">
      <c r="B24" s="2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</row>
    <row r="25" spans="2:71" ht="6.95" customHeight="1">
      <c r="B25" s="24"/>
      <c r="C25" s="2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6"/>
      <c r="AQ25" s="25"/>
    </row>
    <row r="26" spans="2:71" ht="14.45" customHeight="1">
      <c r="B26" s="24"/>
      <c r="C26" s="26"/>
      <c r="D26" s="32" t="s">
        <v>32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82">
        <f>ROUND(AG87,2)</f>
        <v>0</v>
      </c>
      <c r="AL26" s="183"/>
      <c r="AM26" s="183"/>
      <c r="AN26" s="183"/>
      <c r="AO26" s="183"/>
      <c r="AP26" s="26"/>
      <c r="AQ26" s="25"/>
    </row>
    <row r="27" spans="2:71" ht="14.45" customHeight="1">
      <c r="B27" s="24"/>
      <c r="C27" s="26"/>
      <c r="D27" s="32" t="s">
        <v>33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182">
        <f>ROUND(AG91,2)</f>
        <v>0</v>
      </c>
      <c r="AL27" s="182"/>
      <c r="AM27" s="182"/>
      <c r="AN27" s="182"/>
      <c r="AO27" s="182"/>
      <c r="AP27" s="26"/>
      <c r="AQ27" s="25"/>
    </row>
    <row r="28" spans="2:71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</row>
    <row r="29" spans="2:71" s="1" customFormat="1" ht="25.9" customHeight="1">
      <c r="B29" s="33"/>
      <c r="C29" s="34"/>
      <c r="D29" s="36" t="s">
        <v>34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184">
        <f>ROUND(AK26+AK27,2)</f>
        <v>0</v>
      </c>
      <c r="AL29" s="185"/>
      <c r="AM29" s="185"/>
      <c r="AN29" s="185"/>
      <c r="AO29" s="185"/>
      <c r="AP29" s="34"/>
      <c r="AQ29" s="35"/>
    </row>
    <row r="30" spans="2:71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2:71" s="2" customFormat="1" ht="14.45" customHeight="1">
      <c r="B31" s="38"/>
      <c r="C31" s="39"/>
      <c r="D31" s="40" t="s">
        <v>35</v>
      </c>
      <c r="E31" s="39"/>
      <c r="F31" s="40" t="s">
        <v>36</v>
      </c>
      <c r="G31" s="39"/>
      <c r="H31" s="39"/>
      <c r="I31" s="39"/>
      <c r="J31" s="39"/>
      <c r="K31" s="39"/>
      <c r="L31" s="202">
        <v>0.21</v>
      </c>
      <c r="M31" s="203"/>
      <c r="N31" s="203"/>
      <c r="O31" s="203"/>
      <c r="P31" s="39"/>
      <c r="Q31" s="39"/>
      <c r="R31" s="39"/>
      <c r="S31" s="39"/>
      <c r="T31" s="42" t="s">
        <v>37</v>
      </c>
      <c r="U31" s="39"/>
      <c r="V31" s="39"/>
      <c r="W31" s="204">
        <f>ROUND(AZ87+SUM(CD92),2)</f>
        <v>0</v>
      </c>
      <c r="X31" s="203"/>
      <c r="Y31" s="203"/>
      <c r="Z31" s="203"/>
      <c r="AA31" s="203"/>
      <c r="AB31" s="203"/>
      <c r="AC31" s="203"/>
      <c r="AD31" s="203"/>
      <c r="AE31" s="203"/>
      <c r="AF31" s="39"/>
      <c r="AG31" s="39"/>
      <c r="AH31" s="39"/>
      <c r="AI31" s="39"/>
      <c r="AJ31" s="39"/>
      <c r="AK31" s="204">
        <f>ROUND(AV87+SUM(BY92),2)</f>
        <v>0</v>
      </c>
      <c r="AL31" s="203"/>
      <c r="AM31" s="203"/>
      <c r="AN31" s="203"/>
      <c r="AO31" s="203"/>
      <c r="AP31" s="39"/>
      <c r="AQ31" s="43"/>
    </row>
    <row r="32" spans="2:71" s="2" customFormat="1" ht="14.45" customHeight="1">
      <c r="B32" s="38"/>
      <c r="C32" s="39"/>
      <c r="D32" s="39"/>
      <c r="E32" s="39"/>
      <c r="F32" s="40" t="s">
        <v>38</v>
      </c>
      <c r="G32" s="39"/>
      <c r="H32" s="39"/>
      <c r="I32" s="39"/>
      <c r="J32" s="39"/>
      <c r="K32" s="39"/>
      <c r="L32" s="202">
        <v>0.15</v>
      </c>
      <c r="M32" s="203"/>
      <c r="N32" s="203"/>
      <c r="O32" s="203"/>
      <c r="P32" s="39"/>
      <c r="Q32" s="39"/>
      <c r="R32" s="39"/>
      <c r="S32" s="39"/>
      <c r="T32" s="42" t="s">
        <v>37</v>
      </c>
      <c r="U32" s="39"/>
      <c r="V32" s="39"/>
      <c r="W32" s="204">
        <f>ROUND(BA87+SUM(CE92),2)</f>
        <v>0</v>
      </c>
      <c r="X32" s="203"/>
      <c r="Y32" s="203"/>
      <c r="Z32" s="203"/>
      <c r="AA32" s="203"/>
      <c r="AB32" s="203"/>
      <c r="AC32" s="203"/>
      <c r="AD32" s="203"/>
      <c r="AE32" s="203"/>
      <c r="AF32" s="39"/>
      <c r="AG32" s="39"/>
      <c r="AH32" s="39"/>
      <c r="AI32" s="39"/>
      <c r="AJ32" s="39"/>
      <c r="AK32" s="204">
        <f>ROUND(AW87+SUM(BZ92),2)</f>
        <v>0</v>
      </c>
      <c r="AL32" s="203"/>
      <c r="AM32" s="203"/>
      <c r="AN32" s="203"/>
      <c r="AO32" s="203"/>
      <c r="AP32" s="39"/>
      <c r="AQ32" s="43"/>
    </row>
    <row r="33" spans="2:43" s="2" customFormat="1" ht="14.45" hidden="1" customHeight="1">
      <c r="B33" s="38"/>
      <c r="C33" s="39"/>
      <c r="D33" s="39"/>
      <c r="E33" s="39"/>
      <c r="F33" s="40" t="s">
        <v>39</v>
      </c>
      <c r="G33" s="39"/>
      <c r="H33" s="39"/>
      <c r="I33" s="39"/>
      <c r="J33" s="39"/>
      <c r="K33" s="39"/>
      <c r="L33" s="202">
        <v>0.21</v>
      </c>
      <c r="M33" s="203"/>
      <c r="N33" s="203"/>
      <c r="O33" s="203"/>
      <c r="P33" s="39"/>
      <c r="Q33" s="39"/>
      <c r="R33" s="39"/>
      <c r="S33" s="39"/>
      <c r="T33" s="42" t="s">
        <v>37</v>
      </c>
      <c r="U33" s="39"/>
      <c r="V33" s="39"/>
      <c r="W33" s="204">
        <f>ROUND(BB87+SUM(CF92),2)</f>
        <v>0</v>
      </c>
      <c r="X33" s="203"/>
      <c r="Y33" s="203"/>
      <c r="Z33" s="203"/>
      <c r="AA33" s="203"/>
      <c r="AB33" s="203"/>
      <c r="AC33" s="203"/>
      <c r="AD33" s="203"/>
      <c r="AE33" s="203"/>
      <c r="AF33" s="39"/>
      <c r="AG33" s="39"/>
      <c r="AH33" s="39"/>
      <c r="AI33" s="39"/>
      <c r="AJ33" s="39"/>
      <c r="AK33" s="204">
        <v>0</v>
      </c>
      <c r="AL33" s="203"/>
      <c r="AM33" s="203"/>
      <c r="AN33" s="203"/>
      <c r="AO33" s="203"/>
      <c r="AP33" s="39"/>
      <c r="AQ33" s="43"/>
    </row>
    <row r="34" spans="2:43" s="2" customFormat="1" ht="14.45" hidden="1" customHeight="1">
      <c r="B34" s="38"/>
      <c r="C34" s="39"/>
      <c r="D34" s="39"/>
      <c r="E34" s="39"/>
      <c r="F34" s="40" t="s">
        <v>40</v>
      </c>
      <c r="G34" s="39"/>
      <c r="H34" s="39"/>
      <c r="I34" s="39"/>
      <c r="J34" s="39"/>
      <c r="K34" s="39"/>
      <c r="L34" s="202">
        <v>0.15</v>
      </c>
      <c r="M34" s="203"/>
      <c r="N34" s="203"/>
      <c r="O34" s="203"/>
      <c r="P34" s="39"/>
      <c r="Q34" s="39"/>
      <c r="R34" s="39"/>
      <c r="S34" s="39"/>
      <c r="T34" s="42" t="s">
        <v>37</v>
      </c>
      <c r="U34" s="39"/>
      <c r="V34" s="39"/>
      <c r="W34" s="204">
        <f>ROUND(BC87+SUM(CG92),2)</f>
        <v>0</v>
      </c>
      <c r="X34" s="203"/>
      <c r="Y34" s="203"/>
      <c r="Z34" s="203"/>
      <c r="AA34" s="203"/>
      <c r="AB34" s="203"/>
      <c r="AC34" s="203"/>
      <c r="AD34" s="203"/>
      <c r="AE34" s="203"/>
      <c r="AF34" s="39"/>
      <c r="AG34" s="39"/>
      <c r="AH34" s="39"/>
      <c r="AI34" s="39"/>
      <c r="AJ34" s="39"/>
      <c r="AK34" s="204">
        <v>0</v>
      </c>
      <c r="AL34" s="203"/>
      <c r="AM34" s="203"/>
      <c r="AN34" s="203"/>
      <c r="AO34" s="203"/>
      <c r="AP34" s="39"/>
      <c r="AQ34" s="43"/>
    </row>
    <row r="35" spans="2:43" s="2" customFormat="1" ht="14.45" hidden="1" customHeight="1">
      <c r="B35" s="38"/>
      <c r="C35" s="39"/>
      <c r="D35" s="39"/>
      <c r="E35" s="39"/>
      <c r="F35" s="40" t="s">
        <v>41</v>
      </c>
      <c r="G35" s="39"/>
      <c r="H35" s="39"/>
      <c r="I35" s="39"/>
      <c r="J35" s="39"/>
      <c r="K35" s="39"/>
      <c r="L35" s="202">
        <v>0</v>
      </c>
      <c r="M35" s="203"/>
      <c r="N35" s="203"/>
      <c r="O35" s="203"/>
      <c r="P35" s="39"/>
      <c r="Q35" s="39"/>
      <c r="R35" s="39"/>
      <c r="S35" s="39"/>
      <c r="T35" s="42" t="s">
        <v>37</v>
      </c>
      <c r="U35" s="39"/>
      <c r="V35" s="39"/>
      <c r="W35" s="204">
        <f>ROUND(BD87+SUM(CH92),2)</f>
        <v>0</v>
      </c>
      <c r="X35" s="203"/>
      <c r="Y35" s="203"/>
      <c r="Z35" s="203"/>
      <c r="AA35" s="203"/>
      <c r="AB35" s="203"/>
      <c r="AC35" s="203"/>
      <c r="AD35" s="203"/>
      <c r="AE35" s="203"/>
      <c r="AF35" s="39"/>
      <c r="AG35" s="39"/>
      <c r="AH35" s="39"/>
      <c r="AI35" s="39"/>
      <c r="AJ35" s="39"/>
      <c r="AK35" s="204">
        <v>0</v>
      </c>
      <c r="AL35" s="203"/>
      <c r="AM35" s="203"/>
      <c r="AN35" s="203"/>
      <c r="AO35" s="203"/>
      <c r="AP35" s="39"/>
      <c r="AQ35" s="43"/>
    </row>
    <row r="36" spans="2:43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9" customHeight="1">
      <c r="B37" s="33"/>
      <c r="C37" s="44"/>
      <c r="D37" s="45" t="s">
        <v>42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43</v>
      </c>
      <c r="U37" s="46"/>
      <c r="V37" s="46"/>
      <c r="W37" s="46"/>
      <c r="X37" s="194" t="s">
        <v>44</v>
      </c>
      <c r="Y37" s="195"/>
      <c r="Z37" s="195"/>
      <c r="AA37" s="195"/>
      <c r="AB37" s="195"/>
      <c r="AC37" s="46"/>
      <c r="AD37" s="46"/>
      <c r="AE37" s="46"/>
      <c r="AF37" s="46"/>
      <c r="AG37" s="46"/>
      <c r="AH37" s="46"/>
      <c r="AI37" s="46"/>
      <c r="AJ37" s="46"/>
      <c r="AK37" s="196">
        <f>SUM(AK29:AK35)</f>
        <v>0</v>
      </c>
      <c r="AL37" s="195"/>
      <c r="AM37" s="195"/>
      <c r="AN37" s="195"/>
      <c r="AO37" s="197"/>
      <c r="AP37" s="44"/>
      <c r="AQ37" s="35"/>
    </row>
    <row r="38" spans="2:43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>
      <c r="B39" s="24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5"/>
    </row>
    <row r="40" spans="2:43">
      <c r="B40" s="24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</row>
    <row r="41" spans="2:43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5"/>
    </row>
    <row r="42" spans="2:43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5"/>
    </row>
    <row r="43" spans="2:43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5"/>
    </row>
    <row r="44" spans="2:43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</row>
    <row r="45" spans="2:43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5"/>
    </row>
    <row r="46" spans="2:43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5"/>
    </row>
    <row r="47" spans="2:43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5"/>
    </row>
    <row r="48" spans="2:43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5"/>
    </row>
    <row r="49" spans="2:43" s="1" customFormat="1" ht="15">
      <c r="B49" s="33"/>
      <c r="C49" s="34"/>
      <c r="D49" s="48" t="s">
        <v>45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46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>
      <c r="B50" s="24"/>
      <c r="C50" s="26"/>
      <c r="D50" s="51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2"/>
      <c r="AA50" s="26"/>
      <c r="AB50" s="26"/>
      <c r="AC50" s="51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2"/>
      <c r="AP50" s="26"/>
      <c r="AQ50" s="25"/>
    </row>
    <row r="51" spans="2:43">
      <c r="B51" s="24"/>
      <c r="C51" s="26"/>
      <c r="D51" s="51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2"/>
      <c r="AA51" s="26"/>
      <c r="AB51" s="26"/>
      <c r="AC51" s="51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2"/>
      <c r="AP51" s="26"/>
      <c r="AQ51" s="25"/>
    </row>
    <row r="52" spans="2:43">
      <c r="B52" s="24"/>
      <c r="C52" s="26"/>
      <c r="D52" s="51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2"/>
      <c r="AA52" s="26"/>
      <c r="AB52" s="26"/>
      <c r="AC52" s="51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2"/>
      <c r="AP52" s="26"/>
      <c r="AQ52" s="25"/>
    </row>
    <row r="53" spans="2:43">
      <c r="B53" s="24"/>
      <c r="C53" s="26"/>
      <c r="D53" s="51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2"/>
      <c r="AA53" s="26"/>
      <c r="AB53" s="26"/>
      <c r="AC53" s="51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2"/>
      <c r="AP53" s="26"/>
      <c r="AQ53" s="25"/>
    </row>
    <row r="54" spans="2:43">
      <c r="B54" s="24"/>
      <c r="C54" s="26"/>
      <c r="D54" s="51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2"/>
      <c r="AA54" s="26"/>
      <c r="AB54" s="26"/>
      <c r="AC54" s="51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2"/>
      <c r="AP54" s="26"/>
      <c r="AQ54" s="25"/>
    </row>
    <row r="55" spans="2:43">
      <c r="B55" s="24"/>
      <c r="C55" s="26"/>
      <c r="D55" s="51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2"/>
      <c r="AA55" s="26"/>
      <c r="AB55" s="26"/>
      <c r="AC55" s="51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2"/>
      <c r="AP55" s="26"/>
      <c r="AQ55" s="25"/>
    </row>
    <row r="56" spans="2:43">
      <c r="B56" s="24"/>
      <c r="C56" s="26"/>
      <c r="D56" s="51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2"/>
      <c r="AA56" s="26"/>
      <c r="AB56" s="26"/>
      <c r="AC56" s="51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2"/>
      <c r="AP56" s="26"/>
      <c r="AQ56" s="25"/>
    </row>
    <row r="57" spans="2:43">
      <c r="B57" s="24"/>
      <c r="C57" s="26"/>
      <c r="D57" s="51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2"/>
      <c r="AA57" s="26"/>
      <c r="AB57" s="26"/>
      <c r="AC57" s="51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2"/>
      <c r="AP57" s="26"/>
      <c r="AQ57" s="25"/>
    </row>
    <row r="58" spans="2:43" s="1" customFormat="1" ht="15">
      <c r="B58" s="33"/>
      <c r="C58" s="34"/>
      <c r="D58" s="53" t="s">
        <v>47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48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47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48</v>
      </c>
      <c r="AN58" s="54"/>
      <c r="AO58" s="56"/>
      <c r="AP58" s="34"/>
      <c r="AQ58" s="35"/>
    </row>
    <row r="59" spans="2:43">
      <c r="B59" s="24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5"/>
    </row>
    <row r="60" spans="2:43" s="1" customFormat="1" ht="15">
      <c r="B60" s="33"/>
      <c r="C60" s="34"/>
      <c r="D60" s="48" t="s">
        <v>49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50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>
      <c r="B61" s="24"/>
      <c r="C61" s="26"/>
      <c r="D61" s="51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2"/>
      <c r="AA61" s="26"/>
      <c r="AB61" s="26"/>
      <c r="AC61" s="51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2"/>
      <c r="AP61" s="26"/>
      <c r="AQ61" s="25"/>
    </row>
    <row r="62" spans="2:43">
      <c r="B62" s="24"/>
      <c r="C62" s="26"/>
      <c r="D62" s="51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2"/>
      <c r="AA62" s="26"/>
      <c r="AB62" s="26"/>
      <c r="AC62" s="51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2"/>
      <c r="AP62" s="26"/>
      <c r="AQ62" s="25"/>
    </row>
    <row r="63" spans="2:43">
      <c r="B63" s="24"/>
      <c r="C63" s="26"/>
      <c r="D63" s="51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2"/>
      <c r="AA63" s="26"/>
      <c r="AB63" s="26"/>
      <c r="AC63" s="51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2"/>
      <c r="AP63" s="26"/>
      <c r="AQ63" s="25"/>
    </row>
    <row r="64" spans="2:43">
      <c r="B64" s="24"/>
      <c r="C64" s="26"/>
      <c r="D64" s="51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2"/>
      <c r="AA64" s="26"/>
      <c r="AB64" s="26"/>
      <c r="AC64" s="51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2"/>
      <c r="AP64" s="26"/>
      <c r="AQ64" s="25"/>
    </row>
    <row r="65" spans="2:43">
      <c r="B65" s="24"/>
      <c r="C65" s="26"/>
      <c r="D65" s="51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2"/>
      <c r="AA65" s="26"/>
      <c r="AB65" s="26"/>
      <c r="AC65" s="51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2"/>
      <c r="AP65" s="26"/>
      <c r="AQ65" s="25"/>
    </row>
    <row r="66" spans="2:43">
      <c r="B66" s="24"/>
      <c r="C66" s="26"/>
      <c r="D66" s="51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2"/>
      <c r="AA66" s="26"/>
      <c r="AB66" s="26"/>
      <c r="AC66" s="51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2"/>
      <c r="AP66" s="26"/>
      <c r="AQ66" s="25"/>
    </row>
    <row r="67" spans="2:43">
      <c r="B67" s="24"/>
      <c r="C67" s="26"/>
      <c r="D67" s="51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2"/>
      <c r="AA67" s="26"/>
      <c r="AB67" s="26"/>
      <c r="AC67" s="51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2"/>
      <c r="AP67" s="26"/>
      <c r="AQ67" s="25"/>
    </row>
    <row r="68" spans="2:43">
      <c r="B68" s="24"/>
      <c r="C68" s="26"/>
      <c r="D68" s="51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2"/>
      <c r="AA68" s="26"/>
      <c r="AB68" s="26"/>
      <c r="AC68" s="51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2"/>
      <c r="AP68" s="26"/>
      <c r="AQ68" s="25"/>
    </row>
    <row r="69" spans="2:43" s="1" customFormat="1" ht="15">
      <c r="B69" s="33"/>
      <c r="C69" s="34"/>
      <c r="D69" s="53" t="s">
        <v>47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48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47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48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0000000000003" customHeight="1">
      <c r="B76" s="33"/>
      <c r="C76" s="198" t="s">
        <v>51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35"/>
    </row>
    <row r="77" spans="2:43" s="3" customFormat="1" ht="14.45" customHeight="1">
      <c r="B77" s="63"/>
      <c r="C77" s="30" t="s">
        <v>15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08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0000000000003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200" t="str">
        <f>K6</f>
        <v>Divišov ul. Závodní</v>
      </c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30" t="s">
        <v>21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 xml:space="preserve"> 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0" t="s">
        <v>23</v>
      </c>
      <c r="AJ80" s="34"/>
      <c r="AK80" s="34"/>
      <c r="AL80" s="34"/>
      <c r="AM80" s="71">
        <f>IF(AN8= "","",AN8)</f>
        <v>43216</v>
      </c>
      <c r="AN80" s="34"/>
      <c r="AO80" s="34"/>
      <c r="AP80" s="34"/>
      <c r="AQ80" s="35"/>
    </row>
    <row r="81" spans="1:76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1:76" s="1" customFormat="1" ht="15">
      <c r="B82" s="33"/>
      <c r="C82" s="30" t="s">
        <v>24</v>
      </c>
      <c r="D82" s="34"/>
      <c r="E82" s="34"/>
      <c r="F82" s="34"/>
      <c r="G82" s="34"/>
      <c r="H82" s="34"/>
      <c r="I82" s="34"/>
      <c r="J82" s="34"/>
      <c r="K82" s="34"/>
      <c r="L82" s="64" t="str">
        <f>IF(E11= "","",E11)</f>
        <v xml:space="preserve"> 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0" t="s">
        <v>28</v>
      </c>
      <c r="AJ82" s="34"/>
      <c r="AK82" s="34"/>
      <c r="AL82" s="34"/>
      <c r="AM82" s="181" t="str">
        <f>IF(E17="","",E17)</f>
        <v xml:space="preserve"> </v>
      </c>
      <c r="AN82" s="181"/>
      <c r="AO82" s="181"/>
      <c r="AP82" s="181"/>
      <c r="AQ82" s="35"/>
      <c r="AS82" s="177" t="s">
        <v>52</v>
      </c>
      <c r="AT82" s="178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1:76" s="1" customFormat="1" ht="15">
      <c r="B83" s="33"/>
      <c r="C83" s="30" t="s">
        <v>27</v>
      </c>
      <c r="D83" s="34"/>
      <c r="E83" s="34"/>
      <c r="F83" s="34"/>
      <c r="G83" s="34"/>
      <c r="H83" s="34"/>
      <c r="I83" s="34"/>
      <c r="J83" s="34"/>
      <c r="K83" s="34"/>
      <c r="L83" s="64" t="str">
        <f>IF(E14="","",E14)</f>
        <v xml:space="preserve"> 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0" t="s">
        <v>30</v>
      </c>
      <c r="AJ83" s="34"/>
      <c r="AK83" s="34"/>
      <c r="AL83" s="34"/>
      <c r="AM83" s="181" t="str">
        <f>IF(E20="","",E20)</f>
        <v xml:space="preserve"> </v>
      </c>
      <c r="AN83" s="181"/>
      <c r="AO83" s="181"/>
      <c r="AP83" s="181"/>
      <c r="AQ83" s="35"/>
      <c r="AS83" s="179"/>
      <c r="AT83" s="180"/>
      <c r="AU83" s="34"/>
      <c r="AV83" s="34"/>
      <c r="AW83" s="34"/>
      <c r="AX83" s="34"/>
      <c r="AY83" s="34"/>
      <c r="AZ83" s="34"/>
      <c r="BA83" s="34"/>
      <c r="BB83" s="34"/>
      <c r="BC83" s="34"/>
      <c r="BD83" s="72"/>
    </row>
    <row r="84" spans="1:76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179"/>
      <c r="AT84" s="180"/>
      <c r="AU84" s="34"/>
      <c r="AV84" s="34"/>
      <c r="AW84" s="34"/>
      <c r="AX84" s="34"/>
      <c r="AY84" s="34"/>
      <c r="AZ84" s="34"/>
      <c r="BA84" s="34"/>
      <c r="BB84" s="34"/>
      <c r="BC84" s="34"/>
      <c r="BD84" s="72"/>
    </row>
    <row r="85" spans="1:76" s="1" customFormat="1" ht="29.25" customHeight="1">
      <c r="B85" s="33"/>
      <c r="C85" s="190" t="s">
        <v>53</v>
      </c>
      <c r="D85" s="191"/>
      <c r="E85" s="191"/>
      <c r="F85" s="191"/>
      <c r="G85" s="191"/>
      <c r="H85" s="73"/>
      <c r="I85" s="192" t="s">
        <v>54</v>
      </c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2" t="s">
        <v>55</v>
      </c>
      <c r="AH85" s="191"/>
      <c r="AI85" s="191"/>
      <c r="AJ85" s="191"/>
      <c r="AK85" s="191"/>
      <c r="AL85" s="191"/>
      <c r="AM85" s="191"/>
      <c r="AN85" s="192" t="s">
        <v>56</v>
      </c>
      <c r="AO85" s="191"/>
      <c r="AP85" s="193"/>
      <c r="AQ85" s="35"/>
      <c r="AS85" s="74" t="s">
        <v>57</v>
      </c>
      <c r="AT85" s="75" t="s">
        <v>58</v>
      </c>
      <c r="AU85" s="75" t="s">
        <v>59</v>
      </c>
      <c r="AV85" s="75" t="s">
        <v>60</v>
      </c>
      <c r="AW85" s="75" t="s">
        <v>61</v>
      </c>
      <c r="AX85" s="75" t="s">
        <v>62</v>
      </c>
      <c r="AY85" s="75" t="s">
        <v>63</v>
      </c>
      <c r="AZ85" s="75" t="s">
        <v>64</v>
      </c>
      <c r="BA85" s="75" t="s">
        <v>65</v>
      </c>
      <c r="BB85" s="75" t="s">
        <v>66</v>
      </c>
      <c r="BC85" s="75" t="s">
        <v>67</v>
      </c>
      <c r="BD85" s="76" t="s">
        <v>68</v>
      </c>
    </row>
    <row r="86" spans="1:76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7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1:76" s="4" customFormat="1" ht="32.450000000000003" customHeight="1">
      <c r="B87" s="66"/>
      <c r="C87" s="78" t="s">
        <v>69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175">
        <f>ROUND(SUM(AG88:AG89),2)</f>
        <v>0</v>
      </c>
      <c r="AH87" s="175"/>
      <c r="AI87" s="175"/>
      <c r="AJ87" s="175"/>
      <c r="AK87" s="175"/>
      <c r="AL87" s="175"/>
      <c r="AM87" s="175"/>
      <c r="AN87" s="176">
        <f>SUM(AG87,AT87)</f>
        <v>0</v>
      </c>
      <c r="AO87" s="176"/>
      <c r="AP87" s="176"/>
      <c r="AQ87" s="69"/>
      <c r="AS87" s="80">
        <f>ROUND(SUM(AS88:AS89),2)</f>
        <v>0</v>
      </c>
      <c r="AT87" s="81">
        <f>ROUND(SUM(AV87:AW87),2)</f>
        <v>0</v>
      </c>
      <c r="AU87" s="82">
        <f>ROUND(SUM(AU88:AU89),5)</f>
        <v>526.92672000000005</v>
      </c>
      <c r="AV87" s="81">
        <f>ROUND(AZ87*L31,2)</f>
        <v>0</v>
      </c>
      <c r="AW87" s="81">
        <f>ROUND(BA87*L32,2)</f>
        <v>0</v>
      </c>
      <c r="AX87" s="81">
        <f>ROUND(BB87*L31,2)</f>
        <v>0</v>
      </c>
      <c r="AY87" s="81">
        <f>ROUND(BC87*L32,2)</f>
        <v>0</v>
      </c>
      <c r="AZ87" s="81">
        <f>ROUND(SUM(AZ88:AZ89),2)</f>
        <v>0</v>
      </c>
      <c r="BA87" s="81">
        <f>ROUND(SUM(BA88:BA89),2)</f>
        <v>0</v>
      </c>
      <c r="BB87" s="81">
        <f>ROUND(SUM(BB88:BB89),2)</f>
        <v>0</v>
      </c>
      <c r="BC87" s="81">
        <f>ROUND(SUM(BC88:BC89),2)</f>
        <v>0</v>
      </c>
      <c r="BD87" s="83">
        <f>ROUND(SUM(BD88:BD89),2)</f>
        <v>0</v>
      </c>
      <c r="BS87" s="84" t="s">
        <v>70</v>
      </c>
      <c r="BT87" s="84" t="s">
        <v>71</v>
      </c>
      <c r="BU87" s="85" t="s">
        <v>72</v>
      </c>
      <c r="BV87" s="84" t="s">
        <v>73</v>
      </c>
      <c r="BW87" s="84" t="s">
        <v>74</v>
      </c>
      <c r="BX87" s="84" t="s">
        <v>75</v>
      </c>
    </row>
    <row r="88" spans="1:76" s="5" customFormat="1" ht="16.5" customHeight="1">
      <c r="A88" s="86" t="s">
        <v>76</v>
      </c>
      <c r="B88" s="87"/>
      <c r="C88" s="88"/>
      <c r="D88" s="189" t="s">
        <v>77</v>
      </c>
      <c r="E88" s="189"/>
      <c r="F88" s="189"/>
      <c r="G88" s="189"/>
      <c r="H88" s="189"/>
      <c r="I88" s="89"/>
      <c r="J88" s="189" t="s">
        <v>78</v>
      </c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7">
        <f>'101 - SO 101 Komunikace'!M30</f>
        <v>0</v>
      </c>
      <c r="AH88" s="188"/>
      <c r="AI88" s="188"/>
      <c r="AJ88" s="188"/>
      <c r="AK88" s="188"/>
      <c r="AL88" s="188"/>
      <c r="AM88" s="188"/>
      <c r="AN88" s="187">
        <f>SUM(AG88,AT88)</f>
        <v>0</v>
      </c>
      <c r="AO88" s="188"/>
      <c r="AP88" s="188"/>
      <c r="AQ88" s="90"/>
      <c r="AS88" s="91">
        <f>'101 - SO 101 Komunikace'!M28</f>
        <v>0</v>
      </c>
      <c r="AT88" s="92">
        <f>ROUND(SUM(AV88:AW88),2)</f>
        <v>0</v>
      </c>
      <c r="AU88" s="93">
        <f>'101 - SO 101 Komunikace'!W119</f>
        <v>526.92672100000004</v>
      </c>
      <c r="AV88" s="92">
        <f>'101 - SO 101 Komunikace'!M32</f>
        <v>0</v>
      </c>
      <c r="AW88" s="92">
        <f>'101 - SO 101 Komunikace'!M33</f>
        <v>0</v>
      </c>
      <c r="AX88" s="92">
        <f>'101 - SO 101 Komunikace'!M34</f>
        <v>0</v>
      </c>
      <c r="AY88" s="92">
        <f>'101 - SO 101 Komunikace'!M35</f>
        <v>0</v>
      </c>
      <c r="AZ88" s="92">
        <f>'101 - SO 101 Komunikace'!H32</f>
        <v>0</v>
      </c>
      <c r="BA88" s="92">
        <f>'101 - SO 101 Komunikace'!H33</f>
        <v>0</v>
      </c>
      <c r="BB88" s="92">
        <f>'101 - SO 101 Komunikace'!H34</f>
        <v>0</v>
      </c>
      <c r="BC88" s="92">
        <f>'101 - SO 101 Komunikace'!H35</f>
        <v>0</v>
      </c>
      <c r="BD88" s="94">
        <f>'101 - SO 101 Komunikace'!H36</f>
        <v>0</v>
      </c>
      <c r="BT88" s="95" t="s">
        <v>79</v>
      </c>
      <c r="BV88" s="95" t="s">
        <v>73</v>
      </c>
      <c r="BW88" s="95" t="s">
        <v>80</v>
      </c>
      <c r="BX88" s="95" t="s">
        <v>74</v>
      </c>
    </row>
    <row r="89" spans="1:76" s="5" customFormat="1" ht="16.5" customHeight="1">
      <c r="A89" s="86" t="s">
        <v>76</v>
      </c>
      <c r="B89" s="87"/>
      <c r="C89" s="88"/>
      <c r="D89" s="189" t="s">
        <v>81</v>
      </c>
      <c r="E89" s="189"/>
      <c r="F89" s="189"/>
      <c r="G89" s="189"/>
      <c r="H89" s="189"/>
      <c r="I89" s="89"/>
      <c r="J89" s="189" t="s">
        <v>82</v>
      </c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7">
        <f>'901 - VON'!M30</f>
        <v>0</v>
      </c>
      <c r="AH89" s="188"/>
      <c r="AI89" s="188"/>
      <c r="AJ89" s="188"/>
      <c r="AK89" s="188"/>
      <c r="AL89" s="188"/>
      <c r="AM89" s="188"/>
      <c r="AN89" s="187">
        <f>SUM(AG89,AT89)</f>
        <v>0</v>
      </c>
      <c r="AO89" s="188"/>
      <c r="AP89" s="188"/>
      <c r="AQ89" s="90"/>
      <c r="AS89" s="96">
        <f>'901 - VON'!M28</f>
        <v>0</v>
      </c>
      <c r="AT89" s="97">
        <f>ROUND(SUM(AV89:AW89),2)</f>
        <v>0</v>
      </c>
      <c r="AU89" s="98">
        <f>'901 - VON'!W111</f>
        <v>0</v>
      </c>
      <c r="AV89" s="97">
        <f>'901 - VON'!M32</f>
        <v>0</v>
      </c>
      <c r="AW89" s="97">
        <f>'901 - VON'!M33</f>
        <v>0</v>
      </c>
      <c r="AX89" s="97">
        <f>'901 - VON'!M34</f>
        <v>0</v>
      </c>
      <c r="AY89" s="97">
        <f>'901 - VON'!M35</f>
        <v>0</v>
      </c>
      <c r="AZ89" s="97">
        <f>'901 - VON'!H32</f>
        <v>0</v>
      </c>
      <c r="BA89" s="97">
        <f>'901 - VON'!H33</f>
        <v>0</v>
      </c>
      <c r="BB89" s="97">
        <f>'901 - VON'!H34</f>
        <v>0</v>
      </c>
      <c r="BC89" s="97">
        <f>'901 - VON'!H35</f>
        <v>0</v>
      </c>
      <c r="BD89" s="99">
        <f>'901 - VON'!H36</f>
        <v>0</v>
      </c>
      <c r="BT89" s="95" t="s">
        <v>79</v>
      </c>
      <c r="BV89" s="95" t="s">
        <v>73</v>
      </c>
      <c r="BW89" s="95" t="s">
        <v>83</v>
      </c>
      <c r="BX89" s="95" t="s">
        <v>74</v>
      </c>
    </row>
    <row r="90" spans="1:76">
      <c r="B90" s="24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5"/>
    </row>
    <row r="91" spans="1:76" s="1" customFormat="1" ht="30" customHeight="1">
      <c r="B91" s="33"/>
      <c r="C91" s="78" t="s">
        <v>84</v>
      </c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176">
        <v>0</v>
      </c>
      <c r="AH91" s="176"/>
      <c r="AI91" s="176"/>
      <c r="AJ91" s="176"/>
      <c r="AK91" s="176"/>
      <c r="AL91" s="176"/>
      <c r="AM91" s="176"/>
      <c r="AN91" s="176">
        <v>0</v>
      </c>
      <c r="AO91" s="176"/>
      <c r="AP91" s="176"/>
      <c r="AQ91" s="35"/>
      <c r="AS91" s="74" t="s">
        <v>85</v>
      </c>
      <c r="AT91" s="75" t="s">
        <v>86</v>
      </c>
      <c r="AU91" s="75" t="s">
        <v>35</v>
      </c>
      <c r="AV91" s="76" t="s">
        <v>58</v>
      </c>
    </row>
    <row r="92" spans="1:76" s="1" customFormat="1" ht="10.9" customHeight="1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5"/>
      <c r="AS92" s="100"/>
      <c r="AT92" s="54"/>
      <c r="AU92" s="54"/>
      <c r="AV92" s="56"/>
    </row>
    <row r="93" spans="1:76" s="1" customFormat="1" ht="30" customHeight="1">
      <c r="B93" s="33"/>
      <c r="C93" s="101" t="s">
        <v>87</v>
      </c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86">
        <f>ROUND(AG87+AG91,2)</f>
        <v>0</v>
      </c>
      <c r="AH93" s="186"/>
      <c r="AI93" s="186"/>
      <c r="AJ93" s="186"/>
      <c r="AK93" s="186"/>
      <c r="AL93" s="186"/>
      <c r="AM93" s="186"/>
      <c r="AN93" s="186">
        <f>AN87+AN91</f>
        <v>0</v>
      </c>
      <c r="AO93" s="186"/>
      <c r="AP93" s="186"/>
      <c r="AQ93" s="35"/>
    </row>
    <row r="94" spans="1:76" s="1" customFormat="1" ht="6.95" customHeight="1">
      <c r="B94" s="57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9"/>
    </row>
  </sheetData>
  <mergeCells count="49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AG93:AM93"/>
    <mergeCell ref="AN93:AP93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R2:BE2"/>
    <mergeCell ref="AG87:AM87"/>
    <mergeCell ref="AN87:AP87"/>
    <mergeCell ref="AG91:AM91"/>
    <mergeCell ref="AN91:AP91"/>
    <mergeCell ref="AS82:AT84"/>
    <mergeCell ref="AM83:AP83"/>
    <mergeCell ref="AK26:AO26"/>
    <mergeCell ref="AK27:AO27"/>
    <mergeCell ref="AK29:AO29"/>
  </mergeCells>
  <hyperlinks>
    <hyperlink ref="K1:S1" location="C2" display="1) Souhrnný list stavby"/>
    <hyperlink ref="W1:AF1" location="C87" display="2) Rekapitulace objektů"/>
    <hyperlink ref="A88" location="'101 - SO 101 Komunikace'!C2" display="/"/>
    <hyperlink ref="A89" location="'901 - VON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96"/>
  <sheetViews>
    <sheetView showGridLines="0" workbookViewId="0">
      <pane ySplit="1" topLeftCell="A292" activePane="bottomLeft" state="frozen"/>
      <selection pane="bottomLeft" activeCell="F111" sqref="F111:P11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3"/>
      <c r="B1" s="13"/>
      <c r="C1" s="13"/>
      <c r="D1" s="14" t="s">
        <v>1</v>
      </c>
      <c r="E1" s="13"/>
      <c r="F1" s="15" t="s">
        <v>88</v>
      </c>
      <c r="G1" s="15"/>
      <c r="H1" s="216" t="s">
        <v>89</v>
      </c>
      <c r="I1" s="216"/>
      <c r="J1" s="216"/>
      <c r="K1" s="216"/>
      <c r="L1" s="15" t="s">
        <v>90</v>
      </c>
      <c r="M1" s="13"/>
      <c r="N1" s="13"/>
      <c r="O1" s="14" t="s">
        <v>91</v>
      </c>
      <c r="P1" s="13"/>
      <c r="Q1" s="13"/>
      <c r="R1" s="13"/>
      <c r="S1" s="15" t="s">
        <v>92</v>
      </c>
      <c r="T1" s="15"/>
      <c r="U1" s="103"/>
      <c r="V1" s="10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173" t="s">
        <v>8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20" t="s">
        <v>80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93</v>
      </c>
    </row>
    <row r="4" spans="1:66" ht="36.950000000000003" customHeight="1">
      <c r="B4" s="24"/>
      <c r="C4" s="198" t="s">
        <v>462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"/>
      <c r="T4" s="19" t="s">
        <v>13</v>
      </c>
      <c r="AT4" s="20" t="s">
        <v>6</v>
      </c>
    </row>
    <row r="5" spans="1:66" ht="6.9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1:66" ht="25.35" customHeight="1">
      <c r="B6" s="24"/>
      <c r="C6" s="26"/>
      <c r="D6" s="30" t="s">
        <v>17</v>
      </c>
      <c r="E6" s="26"/>
      <c r="F6" s="238" t="str">
        <f>'Rekapitulace stavby'!K6</f>
        <v>Divišov ul. Závodní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6"/>
      <c r="R6" s="25"/>
    </row>
    <row r="7" spans="1:66" s="1" customFormat="1" ht="32.85" customHeight="1">
      <c r="B7" s="33"/>
      <c r="C7" s="34"/>
      <c r="D7" s="29" t="s">
        <v>94</v>
      </c>
      <c r="E7" s="34"/>
      <c r="F7" s="208" t="s">
        <v>95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34"/>
      <c r="R7" s="35"/>
    </row>
    <row r="8" spans="1:66" s="1" customFormat="1" ht="14.45" customHeight="1">
      <c r="B8" s="33"/>
      <c r="C8" s="34"/>
      <c r="D8" s="30" t="s">
        <v>19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20</v>
      </c>
      <c r="N8" s="34"/>
      <c r="O8" s="28" t="s">
        <v>5</v>
      </c>
      <c r="P8" s="34"/>
      <c r="Q8" s="34"/>
      <c r="R8" s="35"/>
    </row>
    <row r="9" spans="1:66" s="1" customFormat="1" ht="14.45" customHeight="1">
      <c r="B9" s="33"/>
      <c r="C9" s="34"/>
      <c r="D9" s="30" t="s">
        <v>21</v>
      </c>
      <c r="E9" s="34"/>
      <c r="F9" s="28" t="s">
        <v>22</v>
      </c>
      <c r="G9" s="34"/>
      <c r="H9" s="34"/>
      <c r="I9" s="34"/>
      <c r="J9" s="34"/>
      <c r="K9" s="34"/>
      <c r="L9" s="34"/>
      <c r="M9" s="30" t="s">
        <v>23</v>
      </c>
      <c r="N9" s="34"/>
      <c r="O9" s="240">
        <f>'Rekapitulace stavby'!AN8</f>
        <v>43216</v>
      </c>
      <c r="P9" s="240"/>
      <c r="Q9" s="34"/>
      <c r="R9" s="35"/>
    </row>
    <row r="10" spans="1:66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66" s="1" customFormat="1" ht="14.45" customHeight="1">
      <c r="B11" s="33"/>
      <c r="C11" s="34"/>
      <c r="D11" s="30" t="s">
        <v>24</v>
      </c>
      <c r="E11" s="34"/>
      <c r="F11" s="34"/>
      <c r="G11" s="34"/>
      <c r="H11" s="34"/>
      <c r="I11" s="34"/>
      <c r="J11" s="34"/>
      <c r="K11" s="34"/>
      <c r="L11" s="34"/>
      <c r="M11" s="30" t="s">
        <v>25</v>
      </c>
      <c r="N11" s="34"/>
      <c r="O11" s="207" t="str">
        <f>IF('Rekapitulace stavby'!AN10="","",'Rekapitulace stavby'!AN10)</f>
        <v/>
      </c>
      <c r="P11" s="207"/>
      <c r="Q11" s="34"/>
      <c r="R11" s="35"/>
    </row>
    <row r="12" spans="1:66" s="1" customFormat="1" ht="18" customHeight="1">
      <c r="B12" s="33"/>
      <c r="C12" s="34"/>
      <c r="D12" s="34"/>
      <c r="E12" s="28" t="str">
        <f>IF('Rekapitulace stavby'!E11="","",'Rekapitulace stavby'!E11)</f>
        <v xml:space="preserve"> </v>
      </c>
      <c r="F12" s="34"/>
      <c r="G12" s="34"/>
      <c r="H12" s="34"/>
      <c r="I12" s="34"/>
      <c r="J12" s="34"/>
      <c r="K12" s="34"/>
      <c r="L12" s="34"/>
      <c r="M12" s="30" t="s">
        <v>26</v>
      </c>
      <c r="N12" s="34"/>
      <c r="O12" s="207" t="str">
        <f>IF('Rekapitulace stavby'!AN11="","",'Rekapitulace stavby'!AN11)</f>
        <v/>
      </c>
      <c r="P12" s="207"/>
      <c r="Q12" s="34"/>
      <c r="R12" s="35"/>
    </row>
    <row r="13" spans="1:66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1:66" s="1" customFormat="1" ht="14.45" customHeight="1">
      <c r="B14" s="33"/>
      <c r="C14" s="34"/>
      <c r="D14" s="30" t="s">
        <v>27</v>
      </c>
      <c r="E14" s="34"/>
      <c r="F14" s="34"/>
      <c r="G14" s="34"/>
      <c r="H14" s="34"/>
      <c r="I14" s="34"/>
      <c r="J14" s="34"/>
      <c r="K14" s="34"/>
      <c r="L14" s="34"/>
      <c r="M14" s="30" t="s">
        <v>25</v>
      </c>
      <c r="N14" s="34"/>
      <c r="O14" s="207" t="str">
        <f>IF('Rekapitulace stavby'!AN13="","",'Rekapitulace stavby'!AN13)</f>
        <v/>
      </c>
      <c r="P14" s="207"/>
      <c r="Q14" s="34"/>
      <c r="R14" s="35"/>
    </row>
    <row r="15" spans="1:66" s="1" customFormat="1" ht="18" customHeight="1">
      <c r="B15" s="33"/>
      <c r="C15" s="34"/>
      <c r="D15" s="34"/>
      <c r="E15" s="28" t="str">
        <f>IF('Rekapitulace stavby'!E14="","",'Rekapitulace stavby'!E14)</f>
        <v xml:space="preserve"> </v>
      </c>
      <c r="F15" s="34"/>
      <c r="G15" s="34"/>
      <c r="H15" s="34"/>
      <c r="I15" s="34"/>
      <c r="J15" s="34"/>
      <c r="K15" s="34"/>
      <c r="L15" s="34"/>
      <c r="M15" s="30" t="s">
        <v>26</v>
      </c>
      <c r="N15" s="34"/>
      <c r="O15" s="207" t="str">
        <f>IF('Rekapitulace stavby'!AN14="","",'Rekapitulace stavby'!AN14)</f>
        <v/>
      </c>
      <c r="P15" s="207"/>
      <c r="Q15" s="34"/>
      <c r="R15" s="35"/>
    </row>
    <row r="16" spans="1:66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28</v>
      </c>
      <c r="E17" s="34"/>
      <c r="F17" s="34"/>
      <c r="G17" s="34"/>
      <c r="H17" s="34"/>
      <c r="I17" s="34"/>
      <c r="J17" s="34"/>
      <c r="K17" s="34"/>
      <c r="L17" s="34"/>
      <c r="M17" s="30" t="s">
        <v>25</v>
      </c>
      <c r="N17" s="34"/>
      <c r="O17" s="207" t="str">
        <f>IF('Rekapitulace stavby'!AN16="","",'Rekapitulace stavby'!AN16)</f>
        <v/>
      </c>
      <c r="P17" s="207"/>
      <c r="Q17" s="34"/>
      <c r="R17" s="35"/>
    </row>
    <row r="18" spans="2:18" s="1" customFormat="1" ht="18" customHeight="1">
      <c r="B18" s="33"/>
      <c r="C18" s="34"/>
      <c r="D18" s="34"/>
      <c r="E18" s="28" t="str">
        <f>IF('Rekapitulace stavby'!E17="","",'Rekapitulace stavby'!E17)</f>
        <v xml:space="preserve"> </v>
      </c>
      <c r="F18" s="34"/>
      <c r="G18" s="34"/>
      <c r="H18" s="34"/>
      <c r="I18" s="34"/>
      <c r="J18" s="34"/>
      <c r="K18" s="34"/>
      <c r="L18" s="34"/>
      <c r="M18" s="30" t="s">
        <v>26</v>
      </c>
      <c r="N18" s="34"/>
      <c r="O18" s="207" t="str">
        <f>IF('Rekapitulace stavby'!AN17="","",'Rekapitulace stavby'!AN17)</f>
        <v/>
      </c>
      <c r="P18" s="207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30</v>
      </c>
      <c r="E20" s="34"/>
      <c r="F20" s="34"/>
      <c r="G20" s="34"/>
      <c r="H20" s="34"/>
      <c r="I20" s="34"/>
      <c r="J20" s="34"/>
      <c r="K20" s="34"/>
      <c r="L20" s="34"/>
      <c r="M20" s="30" t="s">
        <v>25</v>
      </c>
      <c r="N20" s="34"/>
      <c r="O20" s="207" t="str">
        <f>IF('Rekapitulace stavby'!AN19="","",'Rekapitulace stavby'!AN19)</f>
        <v/>
      </c>
      <c r="P20" s="207"/>
      <c r="Q20" s="34"/>
      <c r="R20" s="35"/>
    </row>
    <row r="21" spans="2:18" s="1" customFormat="1" ht="18" customHeight="1">
      <c r="B21" s="33"/>
      <c r="C21" s="34"/>
      <c r="D21" s="34"/>
      <c r="E21" s="28" t="str">
        <f>IF('Rekapitulace stavby'!E20="","",'Rekapitulace stavby'!E20)</f>
        <v xml:space="preserve"> </v>
      </c>
      <c r="F21" s="34"/>
      <c r="G21" s="34"/>
      <c r="H21" s="34"/>
      <c r="I21" s="34"/>
      <c r="J21" s="34"/>
      <c r="K21" s="34"/>
      <c r="L21" s="34"/>
      <c r="M21" s="30" t="s">
        <v>26</v>
      </c>
      <c r="N21" s="34"/>
      <c r="O21" s="207" t="str">
        <f>IF('Rekapitulace stavby'!AN20="","",'Rekapitulace stavby'!AN20)</f>
        <v/>
      </c>
      <c r="P21" s="207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31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16.5" customHeight="1">
      <c r="B24" s="33"/>
      <c r="C24" s="34"/>
      <c r="D24" s="34"/>
      <c r="E24" s="209" t="s">
        <v>5</v>
      </c>
      <c r="F24" s="209"/>
      <c r="G24" s="209"/>
      <c r="H24" s="209"/>
      <c r="I24" s="209"/>
      <c r="J24" s="209"/>
      <c r="K24" s="209"/>
      <c r="L24" s="209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4" t="s">
        <v>96</v>
      </c>
      <c r="E27" s="34"/>
      <c r="F27" s="34"/>
      <c r="G27" s="34"/>
      <c r="H27" s="34"/>
      <c r="I27" s="34"/>
      <c r="J27" s="34"/>
      <c r="K27" s="34"/>
      <c r="L27" s="34"/>
      <c r="M27" s="182">
        <f>N88</f>
        <v>0</v>
      </c>
      <c r="N27" s="182"/>
      <c r="O27" s="182"/>
      <c r="P27" s="182"/>
      <c r="Q27" s="34"/>
      <c r="R27" s="35"/>
    </row>
    <row r="28" spans="2:18" s="1" customFormat="1" ht="14.45" customHeight="1">
      <c r="B28" s="33"/>
      <c r="C28" s="34"/>
      <c r="D28" s="32" t="s">
        <v>97</v>
      </c>
      <c r="E28" s="34"/>
      <c r="F28" s="34"/>
      <c r="G28" s="34"/>
      <c r="H28" s="34"/>
      <c r="I28" s="34"/>
      <c r="J28" s="34"/>
      <c r="K28" s="34"/>
      <c r="L28" s="34"/>
      <c r="M28" s="182">
        <f>N100</f>
        <v>0</v>
      </c>
      <c r="N28" s="182"/>
      <c r="O28" s="182"/>
      <c r="P28" s="182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05" t="s">
        <v>34</v>
      </c>
      <c r="E30" s="34"/>
      <c r="F30" s="34"/>
      <c r="G30" s="34"/>
      <c r="H30" s="34"/>
      <c r="I30" s="34"/>
      <c r="J30" s="34"/>
      <c r="K30" s="34"/>
      <c r="L30" s="34"/>
      <c r="M30" s="247">
        <f>ROUND(M27+M28,2)</f>
        <v>0</v>
      </c>
      <c r="N30" s="237"/>
      <c r="O30" s="237"/>
      <c r="P30" s="237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35</v>
      </c>
      <c r="E32" s="40" t="s">
        <v>36</v>
      </c>
      <c r="F32" s="41">
        <v>0.21</v>
      </c>
      <c r="G32" s="106" t="s">
        <v>37</v>
      </c>
      <c r="H32" s="244">
        <f>ROUND((SUM(BE100:BE101)+SUM(BE119:BE295)), 2)</f>
        <v>0</v>
      </c>
      <c r="I32" s="237"/>
      <c r="J32" s="237"/>
      <c r="K32" s="34"/>
      <c r="L32" s="34"/>
      <c r="M32" s="244">
        <f>ROUND(ROUND((SUM(BE100:BE101)+SUM(BE119:BE295)), 2)*F32, 2)</f>
        <v>0</v>
      </c>
      <c r="N32" s="237"/>
      <c r="O32" s="237"/>
      <c r="P32" s="237"/>
      <c r="Q32" s="34"/>
      <c r="R32" s="35"/>
    </row>
    <row r="33" spans="2:18" s="1" customFormat="1" ht="14.45" customHeight="1">
      <c r="B33" s="33"/>
      <c r="C33" s="34"/>
      <c r="D33" s="34"/>
      <c r="E33" s="40" t="s">
        <v>38</v>
      </c>
      <c r="F33" s="41">
        <v>0.15</v>
      </c>
      <c r="G33" s="106" t="s">
        <v>37</v>
      </c>
      <c r="H33" s="244">
        <f>ROUND((SUM(BF100:BF101)+SUM(BF119:BF295)), 2)</f>
        <v>0</v>
      </c>
      <c r="I33" s="237"/>
      <c r="J33" s="237"/>
      <c r="K33" s="34"/>
      <c r="L33" s="34"/>
      <c r="M33" s="244">
        <f>ROUND(ROUND((SUM(BF100:BF101)+SUM(BF119:BF295)), 2)*F33, 2)</f>
        <v>0</v>
      </c>
      <c r="N33" s="237"/>
      <c r="O33" s="237"/>
      <c r="P33" s="237"/>
      <c r="Q33" s="34"/>
      <c r="R33" s="35"/>
    </row>
    <row r="34" spans="2:18" s="1" customFormat="1" ht="14.45" hidden="1" customHeight="1">
      <c r="B34" s="33"/>
      <c r="C34" s="34"/>
      <c r="D34" s="34"/>
      <c r="E34" s="40" t="s">
        <v>39</v>
      </c>
      <c r="F34" s="41">
        <v>0.21</v>
      </c>
      <c r="G34" s="106" t="s">
        <v>37</v>
      </c>
      <c r="H34" s="244">
        <f>ROUND((SUM(BG100:BG101)+SUM(BG119:BG295)), 2)</f>
        <v>0</v>
      </c>
      <c r="I34" s="237"/>
      <c r="J34" s="237"/>
      <c r="K34" s="34"/>
      <c r="L34" s="34"/>
      <c r="M34" s="244">
        <v>0</v>
      </c>
      <c r="N34" s="237"/>
      <c r="O34" s="237"/>
      <c r="P34" s="237"/>
      <c r="Q34" s="34"/>
      <c r="R34" s="35"/>
    </row>
    <row r="35" spans="2:18" s="1" customFormat="1" ht="14.45" hidden="1" customHeight="1">
      <c r="B35" s="33"/>
      <c r="C35" s="34"/>
      <c r="D35" s="34"/>
      <c r="E35" s="40" t="s">
        <v>40</v>
      </c>
      <c r="F35" s="41">
        <v>0.15</v>
      </c>
      <c r="G35" s="106" t="s">
        <v>37</v>
      </c>
      <c r="H35" s="244">
        <f>ROUND((SUM(BH100:BH101)+SUM(BH119:BH295)), 2)</f>
        <v>0</v>
      </c>
      <c r="I35" s="237"/>
      <c r="J35" s="237"/>
      <c r="K35" s="34"/>
      <c r="L35" s="34"/>
      <c r="M35" s="244">
        <v>0</v>
      </c>
      <c r="N35" s="237"/>
      <c r="O35" s="237"/>
      <c r="P35" s="237"/>
      <c r="Q35" s="34"/>
      <c r="R35" s="35"/>
    </row>
    <row r="36" spans="2:18" s="1" customFormat="1" ht="14.45" hidden="1" customHeight="1">
      <c r="B36" s="33"/>
      <c r="C36" s="34"/>
      <c r="D36" s="34"/>
      <c r="E36" s="40" t="s">
        <v>41</v>
      </c>
      <c r="F36" s="41">
        <v>0</v>
      </c>
      <c r="G36" s="106" t="s">
        <v>37</v>
      </c>
      <c r="H36" s="244">
        <f>ROUND((SUM(BI100:BI101)+SUM(BI119:BI295)), 2)</f>
        <v>0</v>
      </c>
      <c r="I36" s="237"/>
      <c r="J36" s="237"/>
      <c r="K36" s="34"/>
      <c r="L36" s="34"/>
      <c r="M36" s="244">
        <v>0</v>
      </c>
      <c r="N36" s="237"/>
      <c r="O36" s="237"/>
      <c r="P36" s="237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2"/>
      <c r="D38" s="107" t="s">
        <v>42</v>
      </c>
      <c r="E38" s="73"/>
      <c r="F38" s="73"/>
      <c r="G38" s="108" t="s">
        <v>43</v>
      </c>
      <c r="H38" s="109" t="s">
        <v>44</v>
      </c>
      <c r="I38" s="73"/>
      <c r="J38" s="73"/>
      <c r="K38" s="73"/>
      <c r="L38" s="245">
        <f>SUM(M30:M36)</f>
        <v>0</v>
      </c>
      <c r="M38" s="245"/>
      <c r="N38" s="245"/>
      <c r="O38" s="245"/>
      <c r="P38" s="246"/>
      <c r="Q38" s="102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</row>
    <row r="42" spans="2:18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2:18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</row>
    <row r="44" spans="2:18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</row>
    <row r="45" spans="2:18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</row>
    <row r="46" spans="2:18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</row>
    <row r="47" spans="2:18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</row>
    <row r="48" spans="2:18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2:18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5"/>
    </row>
    <row r="50" spans="2:18" s="1" customFormat="1" ht="15">
      <c r="B50" s="33"/>
      <c r="C50" s="34"/>
      <c r="D50" s="48" t="s">
        <v>45</v>
      </c>
      <c r="E50" s="49"/>
      <c r="F50" s="49"/>
      <c r="G50" s="49"/>
      <c r="H50" s="50"/>
      <c r="I50" s="34"/>
      <c r="J50" s="48" t="s">
        <v>46</v>
      </c>
      <c r="K50" s="49"/>
      <c r="L50" s="49"/>
      <c r="M50" s="49"/>
      <c r="N50" s="49"/>
      <c r="O50" s="49"/>
      <c r="P50" s="50"/>
      <c r="Q50" s="34"/>
      <c r="R50" s="35"/>
    </row>
    <row r="51" spans="2:18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5"/>
    </row>
    <row r="52" spans="2:18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5"/>
    </row>
    <row r="53" spans="2:18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5"/>
    </row>
    <row r="54" spans="2:18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5"/>
    </row>
    <row r="55" spans="2:18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5"/>
    </row>
    <row r="56" spans="2:18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5"/>
    </row>
    <row r="57" spans="2:18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5"/>
    </row>
    <row r="58" spans="2:18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5"/>
    </row>
    <row r="59" spans="2:18" s="1" customFormat="1" ht="15">
      <c r="B59" s="33"/>
      <c r="C59" s="34"/>
      <c r="D59" s="53" t="s">
        <v>47</v>
      </c>
      <c r="E59" s="54"/>
      <c r="F59" s="54"/>
      <c r="G59" s="55" t="s">
        <v>48</v>
      </c>
      <c r="H59" s="56"/>
      <c r="I59" s="34"/>
      <c r="J59" s="53" t="s">
        <v>47</v>
      </c>
      <c r="K59" s="54"/>
      <c r="L59" s="54"/>
      <c r="M59" s="54"/>
      <c r="N59" s="55" t="s">
        <v>48</v>
      </c>
      <c r="O59" s="54"/>
      <c r="P59" s="56"/>
      <c r="Q59" s="34"/>
      <c r="R59" s="35"/>
    </row>
    <row r="60" spans="2:18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2:18" s="1" customFormat="1" ht="15">
      <c r="B61" s="33"/>
      <c r="C61" s="34"/>
      <c r="D61" s="48" t="s">
        <v>49</v>
      </c>
      <c r="E61" s="49"/>
      <c r="F61" s="49"/>
      <c r="G61" s="49"/>
      <c r="H61" s="50"/>
      <c r="I61" s="34"/>
      <c r="J61" s="48" t="s">
        <v>50</v>
      </c>
      <c r="K61" s="49"/>
      <c r="L61" s="49"/>
      <c r="M61" s="49"/>
      <c r="N61" s="49"/>
      <c r="O61" s="49"/>
      <c r="P61" s="50"/>
      <c r="Q61" s="34"/>
      <c r="R61" s="35"/>
    </row>
    <row r="62" spans="2:18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5"/>
    </row>
    <row r="63" spans="2:18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5"/>
    </row>
    <row r="64" spans="2:18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5"/>
    </row>
    <row r="65" spans="2:18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5"/>
    </row>
    <row r="66" spans="2:18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5"/>
    </row>
    <row r="67" spans="2:18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5"/>
    </row>
    <row r="68" spans="2:18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5"/>
    </row>
    <row r="69" spans="2:18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5"/>
    </row>
    <row r="70" spans="2:18" s="1" customFormat="1" ht="15">
      <c r="B70" s="33"/>
      <c r="C70" s="34"/>
      <c r="D70" s="53" t="s">
        <v>47</v>
      </c>
      <c r="E70" s="54"/>
      <c r="F70" s="54"/>
      <c r="G70" s="55" t="s">
        <v>48</v>
      </c>
      <c r="H70" s="56"/>
      <c r="I70" s="34"/>
      <c r="J70" s="53" t="s">
        <v>47</v>
      </c>
      <c r="K70" s="54"/>
      <c r="L70" s="54"/>
      <c r="M70" s="54"/>
      <c r="N70" s="55" t="s">
        <v>48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0000000000003" customHeight="1">
      <c r="B76" s="33"/>
      <c r="C76" s="198" t="s">
        <v>463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17</v>
      </c>
      <c r="D78" s="34"/>
      <c r="E78" s="34"/>
      <c r="F78" s="238" t="str">
        <f>F6</f>
        <v>Divišov ul. Závodní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4"/>
      <c r="R78" s="35"/>
    </row>
    <row r="79" spans="2:18" s="1" customFormat="1" ht="36.950000000000003" customHeight="1">
      <c r="B79" s="33"/>
      <c r="C79" s="67" t="s">
        <v>94</v>
      </c>
      <c r="D79" s="34"/>
      <c r="E79" s="34"/>
      <c r="F79" s="200" t="str">
        <f>F7</f>
        <v>101 - SO 101 Komunikace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47" s="1" customFormat="1" ht="18" customHeight="1">
      <c r="B81" s="33"/>
      <c r="C81" s="30" t="s">
        <v>21</v>
      </c>
      <c r="D81" s="34"/>
      <c r="E81" s="34"/>
      <c r="F81" s="28" t="str">
        <f>F9</f>
        <v xml:space="preserve"> </v>
      </c>
      <c r="G81" s="34"/>
      <c r="H81" s="34"/>
      <c r="I81" s="34"/>
      <c r="J81" s="34"/>
      <c r="K81" s="30" t="s">
        <v>23</v>
      </c>
      <c r="L81" s="34"/>
      <c r="M81" s="240">
        <f>IF(O9="","",O9)</f>
        <v>43216</v>
      </c>
      <c r="N81" s="240"/>
      <c r="O81" s="240"/>
      <c r="P81" s="240"/>
      <c r="Q81" s="34"/>
      <c r="R81" s="35"/>
    </row>
    <row r="82" spans="2:47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47" s="1" customFormat="1" ht="15">
      <c r="B83" s="33"/>
      <c r="C83" s="30" t="s">
        <v>24</v>
      </c>
      <c r="D83" s="34"/>
      <c r="E83" s="34"/>
      <c r="F83" s="28" t="str">
        <f>E12</f>
        <v xml:space="preserve"> </v>
      </c>
      <c r="G83" s="34"/>
      <c r="H83" s="34"/>
      <c r="I83" s="34"/>
      <c r="J83" s="34"/>
      <c r="K83" s="30" t="s">
        <v>28</v>
      </c>
      <c r="L83" s="34"/>
      <c r="M83" s="207" t="str">
        <f>E18</f>
        <v xml:space="preserve"> </v>
      </c>
      <c r="N83" s="207"/>
      <c r="O83" s="207"/>
      <c r="P83" s="207"/>
      <c r="Q83" s="207"/>
      <c r="R83" s="35"/>
    </row>
    <row r="84" spans="2:47" s="1" customFormat="1" ht="14.45" customHeight="1">
      <c r="B84" s="33"/>
      <c r="C84" s="30" t="s">
        <v>27</v>
      </c>
      <c r="D84" s="34"/>
      <c r="E84" s="34"/>
      <c r="F84" s="28" t="str">
        <f>IF(E15="","",E15)</f>
        <v xml:space="preserve"> </v>
      </c>
      <c r="G84" s="34"/>
      <c r="H84" s="34"/>
      <c r="I84" s="34"/>
      <c r="J84" s="34"/>
      <c r="K84" s="30" t="s">
        <v>30</v>
      </c>
      <c r="L84" s="34"/>
      <c r="M84" s="207" t="str">
        <f>E21</f>
        <v xml:space="preserve"> </v>
      </c>
      <c r="N84" s="207"/>
      <c r="O84" s="207"/>
      <c r="P84" s="207"/>
      <c r="Q84" s="207"/>
      <c r="R84" s="35"/>
    </row>
    <row r="85" spans="2:47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47" s="1" customFormat="1" ht="29.25" customHeight="1">
      <c r="B86" s="33"/>
      <c r="C86" s="242" t="s">
        <v>98</v>
      </c>
      <c r="D86" s="243"/>
      <c r="E86" s="243"/>
      <c r="F86" s="243"/>
      <c r="G86" s="243"/>
      <c r="H86" s="102"/>
      <c r="I86" s="102"/>
      <c r="J86" s="102"/>
      <c r="K86" s="102"/>
      <c r="L86" s="102"/>
      <c r="M86" s="102"/>
      <c r="N86" s="242" t="s">
        <v>99</v>
      </c>
      <c r="O86" s="243"/>
      <c r="P86" s="243"/>
      <c r="Q86" s="243"/>
      <c r="R86" s="35"/>
    </row>
    <row r="87" spans="2:47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0" t="s">
        <v>100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176">
        <f>N119</f>
        <v>0</v>
      </c>
      <c r="O88" s="235"/>
      <c r="P88" s="235"/>
      <c r="Q88" s="235"/>
      <c r="R88" s="35"/>
      <c r="AU88" s="20" t="s">
        <v>101</v>
      </c>
    </row>
    <row r="89" spans="2:47" s="6" customFormat="1" ht="24.95" customHeight="1">
      <c r="B89" s="111"/>
      <c r="C89" s="112"/>
      <c r="D89" s="113" t="s">
        <v>102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32">
        <f>N120</f>
        <v>0</v>
      </c>
      <c r="O89" s="241"/>
      <c r="P89" s="241"/>
      <c r="Q89" s="241"/>
      <c r="R89" s="114"/>
    </row>
    <row r="90" spans="2:47" s="7" customFormat="1" ht="19.899999999999999" customHeight="1">
      <c r="B90" s="115"/>
      <c r="C90" s="116"/>
      <c r="D90" s="117" t="s">
        <v>103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33">
        <f>N121</f>
        <v>0</v>
      </c>
      <c r="O90" s="234"/>
      <c r="P90" s="234"/>
      <c r="Q90" s="234"/>
      <c r="R90" s="118"/>
    </row>
    <row r="91" spans="2:47" s="7" customFormat="1" ht="19.899999999999999" customHeight="1">
      <c r="B91" s="115"/>
      <c r="C91" s="116"/>
      <c r="D91" s="117" t="s">
        <v>104</v>
      </c>
      <c r="E91" s="116"/>
      <c r="F91" s="116"/>
      <c r="G91" s="116"/>
      <c r="H91" s="116"/>
      <c r="I91" s="116"/>
      <c r="J91" s="116"/>
      <c r="K91" s="116"/>
      <c r="L91" s="116"/>
      <c r="M91" s="116"/>
      <c r="N91" s="233">
        <f>N183</f>
        <v>0</v>
      </c>
      <c r="O91" s="234"/>
      <c r="P91" s="234"/>
      <c r="Q91" s="234"/>
      <c r="R91" s="118"/>
    </row>
    <row r="92" spans="2:47" s="7" customFormat="1" ht="19.899999999999999" customHeight="1">
      <c r="B92" s="115"/>
      <c r="C92" s="116"/>
      <c r="D92" s="117" t="s">
        <v>105</v>
      </c>
      <c r="E92" s="116"/>
      <c r="F92" s="116"/>
      <c r="G92" s="116"/>
      <c r="H92" s="116"/>
      <c r="I92" s="116"/>
      <c r="J92" s="116"/>
      <c r="K92" s="116"/>
      <c r="L92" s="116"/>
      <c r="M92" s="116"/>
      <c r="N92" s="233">
        <f>N192</f>
        <v>0</v>
      </c>
      <c r="O92" s="234"/>
      <c r="P92" s="234"/>
      <c r="Q92" s="234"/>
      <c r="R92" s="118"/>
    </row>
    <row r="93" spans="2:47" s="7" customFormat="1" ht="19.899999999999999" customHeight="1">
      <c r="B93" s="115"/>
      <c r="C93" s="116"/>
      <c r="D93" s="117" t="s">
        <v>106</v>
      </c>
      <c r="E93" s="116"/>
      <c r="F93" s="116"/>
      <c r="G93" s="116"/>
      <c r="H93" s="116"/>
      <c r="I93" s="116"/>
      <c r="J93" s="116"/>
      <c r="K93" s="116"/>
      <c r="L93" s="116"/>
      <c r="M93" s="116"/>
      <c r="N93" s="233">
        <f>N235</f>
        <v>0</v>
      </c>
      <c r="O93" s="234"/>
      <c r="P93" s="234"/>
      <c r="Q93" s="234"/>
      <c r="R93" s="118"/>
    </row>
    <row r="94" spans="2:47" s="7" customFormat="1" ht="19.899999999999999" customHeight="1">
      <c r="B94" s="115"/>
      <c r="C94" s="116"/>
      <c r="D94" s="117" t="s">
        <v>107</v>
      </c>
      <c r="E94" s="116"/>
      <c r="F94" s="116"/>
      <c r="G94" s="116"/>
      <c r="H94" s="116"/>
      <c r="I94" s="116"/>
      <c r="J94" s="116"/>
      <c r="K94" s="116"/>
      <c r="L94" s="116"/>
      <c r="M94" s="116"/>
      <c r="N94" s="233">
        <f>N238</f>
        <v>0</v>
      </c>
      <c r="O94" s="234"/>
      <c r="P94" s="234"/>
      <c r="Q94" s="234"/>
      <c r="R94" s="118"/>
    </row>
    <row r="95" spans="2:47" s="7" customFormat="1" ht="19.899999999999999" customHeight="1">
      <c r="B95" s="115"/>
      <c r="C95" s="116"/>
      <c r="D95" s="117" t="s">
        <v>108</v>
      </c>
      <c r="E95" s="116"/>
      <c r="F95" s="116"/>
      <c r="G95" s="116"/>
      <c r="H95" s="116"/>
      <c r="I95" s="116"/>
      <c r="J95" s="116"/>
      <c r="K95" s="116"/>
      <c r="L95" s="116"/>
      <c r="M95" s="116"/>
      <c r="N95" s="233">
        <f>N276</f>
        <v>0</v>
      </c>
      <c r="O95" s="234"/>
      <c r="P95" s="234"/>
      <c r="Q95" s="234"/>
      <c r="R95" s="118"/>
    </row>
    <row r="96" spans="2:47" s="7" customFormat="1" ht="19.899999999999999" customHeight="1">
      <c r="B96" s="115"/>
      <c r="C96" s="116"/>
      <c r="D96" s="117" t="s">
        <v>109</v>
      </c>
      <c r="E96" s="116"/>
      <c r="F96" s="116"/>
      <c r="G96" s="116"/>
      <c r="H96" s="116"/>
      <c r="I96" s="116"/>
      <c r="J96" s="116"/>
      <c r="K96" s="116"/>
      <c r="L96" s="116"/>
      <c r="M96" s="116"/>
      <c r="N96" s="233">
        <f>N291</f>
        <v>0</v>
      </c>
      <c r="O96" s="234"/>
      <c r="P96" s="234"/>
      <c r="Q96" s="234"/>
      <c r="R96" s="118"/>
    </row>
    <row r="97" spans="2:21" s="6" customFormat="1" ht="24.95" customHeight="1">
      <c r="B97" s="111"/>
      <c r="C97" s="112"/>
      <c r="D97" s="113" t="s">
        <v>110</v>
      </c>
      <c r="E97" s="112"/>
      <c r="F97" s="112"/>
      <c r="G97" s="112"/>
      <c r="H97" s="112"/>
      <c r="I97" s="112"/>
      <c r="J97" s="112"/>
      <c r="K97" s="112"/>
      <c r="L97" s="112"/>
      <c r="M97" s="112"/>
      <c r="N97" s="232">
        <f>N293</f>
        <v>0</v>
      </c>
      <c r="O97" s="241"/>
      <c r="P97" s="241"/>
      <c r="Q97" s="241"/>
      <c r="R97" s="114"/>
    </row>
    <row r="98" spans="2:21" s="7" customFormat="1" ht="19.899999999999999" customHeight="1">
      <c r="B98" s="115"/>
      <c r="C98" s="116"/>
      <c r="D98" s="117" t="s">
        <v>111</v>
      </c>
      <c r="E98" s="116"/>
      <c r="F98" s="116"/>
      <c r="G98" s="116"/>
      <c r="H98" s="116"/>
      <c r="I98" s="116"/>
      <c r="J98" s="116"/>
      <c r="K98" s="116"/>
      <c r="L98" s="116"/>
      <c r="M98" s="116"/>
      <c r="N98" s="233">
        <f>N294</f>
        <v>0</v>
      </c>
      <c r="O98" s="234"/>
      <c r="P98" s="234"/>
      <c r="Q98" s="234"/>
      <c r="R98" s="118"/>
    </row>
    <row r="99" spans="2:21" s="1" customFormat="1" ht="21.75" customHeight="1"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5"/>
    </row>
    <row r="100" spans="2:21" s="1" customFormat="1" ht="29.25" customHeight="1">
      <c r="B100" s="33"/>
      <c r="C100" s="110" t="s">
        <v>112</v>
      </c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235">
        <v>0</v>
      </c>
      <c r="O100" s="236"/>
      <c r="P100" s="236"/>
      <c r="Q100" s="236"/>
      <c r="R100" s="35"/>
      <c r="T100" s="119"/>
      <c r="U100" s="120" t="s">
        <v>35</v>
      </c>
    </row>
    <row r="101" spans="2:21" s="1" customFormat="1" ht="18" customHeight="1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</row>
    <row r="102" spans="2:21" s="1" customFormat="1" ht="29.25" customHeight="1">
      <c r="B102" s="33"/>
      <c r="C102" s="101" t="s">
        <v>87</v>
      </c>
      <c r="D102" s="102"/>
      <c r="E102" s="102"/>
      <c r="F102" s="102"/>
      <c r="G102" s="102"/>
      <c r="H102" s="102"/>
      <c r="I102" s="102"/>
      <c r="J102" s="102"/>
      <c r="K102" s="102"/>
      <c r="L102" s="186">
        <f>ROUND(SUM(N88+N100),2)</f>
        <v>0</v>
      </c>
      <c r="M102" s="186"/>
      <c r="N102" s="186"/>
      <c r="O102" s="186"/>
      <c r="P102" s="186"/>
      <c r="Q102" s="186"/>
      <c r="R102" s="35"/>
    </row>
    <row r="103" spans="2:21" s="1" customFormat="1" ht="6.95" customHeight="1"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9"/>
    </row>
    <row r="107" spans="2:21" s="1" customFormat="1" ht="6.95" customHeight="1">
      <c r="B107" s="60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2"/>
    </row>
    <row r="108" spans="2:21" s="1" customFormat="1" ht="36.950000000000003" customHeight="1">
      <c r="B108" s="33"/>
      <c r="C108" s="198" t="s">
        <v>464</v>
      </c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35"/>
    </row>
    <row r="109" spans="2:21" s="1" customFormat="1" ht="6.95" customHeight="1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spans="2:21" s="1" customFormat="1" ht="30" customHeight="1">
      <c r="B110" s="33"/>
      <c r="C110" s="30" t="s">
        <v>17</v>
      </c>
      <c r="D110" s="34"/>
      <c r="E110" s="34"/>
      <c r="F110" s="238" t="str">
        <f>F6</f>
        <v>Divišov ul. Závodní</v>
      </c>
      <c r="G110" s="239"/>
      <c r="H110" s="239"/>
      <c r="I110" s="239"/>
      <c r="J110" s="239"/>
      <c r="K110" s="239"/>
      <c r="L110" s="239"/>
      <c r="M110" s="239"/>
      <c r="N110" s="239"/>
      <c r="O110" s="239"/>
      <c r="P110" s="239"/>
      <c r="Q110" s="34"/>
      <c r="R110" s="35"/>
    </row>
    <row r="111" spans="2:21" s="1" customFormat="1" ht="36.950000000000003" customHeight="1">
      <c r="B111" s="33"/>
      <c r="C111" s="67" t="s">
        <v>94</v>
      </c>
      <c r="D111" s="34"/>
      <c r="E111" s="34"/>
      <c r="F111" s="200" t="str">
        <f>F7</f>
        <v>101 - SO 101 Komunikace</v>
      </c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34"/>
      <c r="R111" s="35"/>
    </row>
    <row r="112" spans="2:21" s="1" customFormat="1" ht="6.95" customHeight="1"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5"/>
    </row>
    <row r="113" spans="2:65" s="1" customFormat="1" ht="18" customHeight="1">
      <c r="B113" s="33"/>
      <c r="C113" s="30" t="s">
        <v>21</v>
      </c>
      <c r="D113" s="34"/>
      <c r="E113" s="34"/>
      <c r="F113" s="28" t="str">
        <f>F9</f>
        <v xml:space="preserve"> </v>
      </c>
      <c r="G113" s="34"/>
      <c r="H113" s="34"/>
      <c r="I113" s="34"/>
      <c r="J113" s="34"/>
      <c r="K113" s="30" t="s">
        <v>23</v>
      </c>
      <c r="L113" s="34"/>
      <c r="M113" s="240">
        <f>IF(O9="","",O9)</f>
        <v>43216</v>
      </c>
      <c r="N113" s="240"/>
      <c r="O113" s="240"/>
      <c r="P113" s="240"/>
      <c r="Q113" s="34"/>
      <c r="R113" s="35"/>
    </row>
    <row r="114" spans="2:65" s="1" customFormat="1" ht="6.95" customHeight="1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</row>
    <row r="115" spans="2:65" s="1" customFormat="1" ht="15">
      <c r="B115" s="33"/>
      <c r="C115" s="30" t="s">
        <v>24</v>
      </c>
      <c r="D115" s="34"/>
      <c r="E115" s="34"/>
      <c r="F115" s="28" t="str">
        <f>E12</f>
        <v xml:space="preserve"> </v>
      </c>
      <c r="G115" s="34"/>
      <c r="H115" s="34"/>
      <c r="I115" s="34"/>
      <c r="J115" s="34"/>
      <c r="K115" s="30" t="s">
        <v>28</v>
      </c>
      <c r="L115" s="34"/>
      <c r="M115" s="207" t="str">
        <f>E18</f>
        <v xml:space="preserve"> </v>
      </c>
      <c r="N115" s="207"/>
      <c r="O115" s="207"/>
      <c r="P115" s="207"/>
      <c r="Q115" s="207"/>
      <c r="R115" s="35"/>
    </row>
    <row r="116" spans="2:65" s="1" customFormat="1" ht="14.45" customHeight="1">
      <c r="B116" s="33"/>
      <c r="C116" s="30" t="s">
        <v>27</v>
      </c>
      <c r="D116" s="34"/>
      <c r="E116" s="34"/>
      <c r="F116" s="28" t="str">
        <f>IF(E15="","",E15)</f>
        <v xml:space="preserve"> </v>
      </c>
      <c r="G116" s="34"/>
      <c r="H116" s="34"/>
      <c r="I116" s="34"/>
      <c r="J116" s="34"/>
      <c r="K116" s="30" t="s">
        <v>30</v>
      </c>
      <c r="L116" s="34"/>
      <c r="M116" s="207" t="str">
        <f>E21</f>
        <v xml:space="preserve"> </v>
      </c>
      <c r="N116" s="207"/>
      <c r="O116" s="207"/>
      <c r="P116" s="207"/>
      <c r="Q116" s="207"/>
      <c r="R116" s="35"/>
    </row>
    <row r="117" spans="2:65" s="1" customFormat="1" ht="10.35" customHeight="1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5"/>
    </row>
    <row r="118" spans="2:65" s="8" customFormat="1" ht="29.25" customHeight="1">
      <c r="B118" s="121"/>
      <c r="C118" s="122" t="s">
        <v>113</v>
      </c>
      <c r="D118" s="123" t="s">
        <v>114</v>
      </c>
      <c r="E118" s="123" t="s">
        <v>53</v>
      </c>
      <c r="F118" s="227" t="s">
        <v>115</v>
      </c>
      <c r="G118" s="227"/>
      <c r="H118" s="227"/>
      <c r="I118" s="227"/>
      <c r="J118" s="123" t="s">
        <v>116</v>
      </c>
      <c r="K118" s="123" t="s">
        <v>117</v>
      </c>
      <c r="L118" s="227" t="s">
        <v>118</v>
      </c>
      <c r="M118" s="227"/>
      <c r="N118" s="227" t="s">
        <v>99</v>
      </c>
      <c r="O118" s="227"/>
      <c r="P118" s="227"/>
      <c r="Q118" s="228"/>
      <c r="R118" s="124"/>
      <c r="T118" s="74" t="s">
        <v>119</v>
      </c>
      <c r="U118" s="75" t="s">
        <v>35</v>
      </c>
      <c r="V118" s="75" t="s">
        <v>120</v>
      </c>
      <c r="W118" s="75" t="s">
        <v>121</v>
      </c>
      <c r="X118" s="75" t="s">
        <v>122</v>
      </c>
      <c r="Y118" s="75" t="s">
        <v>123</v>
      </c>
      <c r="Z118" s="75" t="s">
        <v>124</v>
      </c>
      <c r="AA118" s="76" t="s">
        <v>125</v>
      </c>
    </row>
    <row r="119" spans="2:65" s="1" customFormat="1" ht="29.25" customHeight="1">
      <c r="B119" s="33"/>
      <c r="C119" s="78" t="s">
        <v>96</v>
      </c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229">
        <f>BK119</f>
        <v>0</v>
      </c>
      <c r="O119" s="230"/>
      <c r="P119" s="230"/>
      <c r="Q119" s="230"/>
      <c r="R119" s="35"/>
      <c r="T119" s="77"/>
      <c r="U119" s="49"/>
      <c r="V119" s="49"/>
      <c r="W119" s="125">
        <f>W120+W293</f>
        <v>526.92672100000004</v>
      </c>
      <c r="X119" s="49"/>
      <c r="Y119" s="125">
        <f>Y120+Y293</f>
        <v>102.0009416</v>
      </c>
      <c r="Z119" s="49"/>
      <c r="AA119" s="126">
        <f>AA120+AA293</f>
        <v>48.474999999999994</v>
      </c>
      <c r="AT119" s="20" t="s">
        <v>70</v>
      </c>
      <c r="AU119" s="20" t="s">
        <v>101</v>
      </c>
      <c r="BK119" s="127">
        <f>BK120+BK293</f>
        <v>0</v>
      </c>
    </row>
    <row r="120" spans="2:65" s="9" customFormat="1" ht="37.35" customHeight="1">
      <c r="B120" s="128"/>
      <c r="C120" s="129"/>
      <c r="D120" s="130" t="s">
        <v>102</v>
      </c>
      <c r="E120" s="130"/>
      <c r="F120" s="130"/>
      <c r="G120" s="130"/>
      <c r="H120" s="130"/>
      <c r="I120" s="130"/>
      <c r="J120" s="130"/>
      <c r="K120" s="130"/>
      <c r="L120" s="130"/>
      <c r="M120" s="130"/>
      <c r="N120" s="231">
        <f>BK120</f>
        <v>0</v>
      </c>
      <c r="O120" s="232"/>
      <c r="P120" s="232"/>
      <c r="Q120" s="232"/>
      <c r="R120" s="131"/>
      <c r="T120" s="132"/>
      <c r="U120" s="129"/>
      <c r="V120" s="129"/>
      <c r="W120" s="133">
        <f>W121+W183+W192+W235+W238+W276+W291</f>
        <v>526.67672100000004</v>
      </c>
      <c r="X120" s="129"/>
      <c r="Y120" s="133">
        <f>Y121+Y183+Y192+Y235+Y238+Y276+Y291</f>
        <v>102.0009416</v>
      </c>
      <c r="Z120" s="129"/>
      <c r="AA120" s="134">
        <f>AA121+AA183+AA192+AA235+AA238+AA276+AA291</f>
        <v>48.474999999999994</v>
      </c>
      <c r="AR120" s="135" t="s">
        <v>79</v>
      </c>
      <c r="AT120" s="136" t="s">
        <v>70</v>
      </c>
      <c r="AU120" s="136" t="s">
        <v>71</v>
      </c>
      <c r="AY120" s="135" t="s">
        <v>126</v>
      </c>
      <c r="BK120" s="137">
        <f>BK121+BK183+BK192+BK235+BK238+BK276+BK291</f>
        <v>0</v>
      </c>
    </row>
    <row r="121" spans="2:65" s="9" customFormat="1" ht="19.899999999999999" customHeight="1">
      <c r="B121" s="128"/>
      <c r="C121" s="129"/>
      <c r="D121" s="138" t="s">
        <v>103</v>
      </c>
      <c r="E121" s="138"/>
      <c r="F121" s="138"/>
      <c r="G121" s="138"/>
      <c r="H121" s="138"/>
      <c r="I121" s="138"/>
      <c r="J121" s="138"/>
      <c r="K121" s="138"/>
      <c r="L121" s="138"/>
      <c r="M121" s="138"/>
      <c r="N121" s="212">
        <f>BK121</f>
        <v>0</v>
      </c>
      <c r="O121" s="213"/>
      <c r="P121" s="213"/>
      <c r="Q121" s="213"/>
      <c r="R121" s="131"/>
      <c r="T121" s="132"/>
      <c r="U121" s="129"/>
      <c r="V121" s="129"/>
      <c r="W121" s="133">
        <f>SUM(W122:W182)</f>
        <v>232.95985000000002</v>
      </c>
      <c r="X121" s="129"/>
      <c r="Y121" s="133">
        <f>SUM(Y122:Y182)</f>
        <v>4.2500000000000003E-3</v>
      </c>
      <c r="Z121" s="129"/>
      <c r="AA121" s="134">
        <f>SUM(AA122:AA182)</f>
        <v>48.474999999999994</v>
      </c>
      <c r="AR121" s="135" t="s">
        <v>79</v>
      </c>
      <c r="AT121" s="136" t="s">
        <v>70</v>
      </c>
      <c r="AU121" s="136" t="s">
        <v>79</v>
      </c>
      <c r="AY121" s="135" t="s">
        <v>126</v>
      </c>
      <c r="BK121" s="137">
        <f>SUM(BK122:BK182)</f>
        <v>0</v>
      </c>
    </row>
    <row r="122" spans="2:65" s="1" customFormat="1" ht="25.5" customHeight="1">
      <c r="B122" s="139"/>
      <c r="C122" s="140" t="s">
        <v>79</v>
      </c>
      <c r="D122" s="140" t="s">
        <v>127</v>
      </c>
      <c r="E122" s="141" t="s">
        <v>128</v>
      </c>
      <c r="F122" s="217" t="s">
        <v>129</v>
      </c>
      <c r="G122" s="217"/>
      <c r="H122" s="217"/>
      <c r="I122" s="217"/>
      <c r="J122" s="142" t="s">
        <v>130</v>
      </c>
      <c r="K122" s="143">
        <v>70</v>
      </c>
      <c r="L122" s="218"/>
      <c r="M122" s="218"/>
      <c r="N122" s="218">
        <f>ROUND(L122*K122,2)</f>
        <v>0</v>
      </c>
      <c r="O122" s="218"/>
      <c r="P122" s="218"/>
      <c r="Q122" s="218"/>
      <c r="R122" s="144"/>
      <c r="T122" s="145" t="s">
        <v>5</v>
      </c>
      <c r="U122" s="42" t="s">
        <v>36</v>
      </c>
      <c r="V122" s="146">
        <v>7.5999999999999998E-2</v>
      </c>
      <c r="W122" s="146">
        <f>V122*K122</f>
        <v>5.32</v>
      </c>
      <c r="X122" s="146">
        <v>0</v>
      </c>
      <c r="Y122" s="146">
        <f>X122*K122</f>
        <v>0</v>
      </c>
      <c r="Z122" s="146">
        <v>0.3</v>
      </c>
      <c r="AA122" s="147">
        <f>Z122*K122</f>
        <v>21</v>
      </c>
      <c r="AR122" s="20" t="s">
        <v>131</v>
      </c>
      <c r="AT122" s="20" t="s">
        <v>127</v>
      </c>
      <c r="AU122" s="20" t="s">
        <v>93</v>
      </c>
      <c r="AY122" s="20" t="s">
        <v>126</v>
      </c>
      <c r="BE122" s="148">
        <f>IF(U122="základní",N122,0)</f>
        <v>0</v>
      </c>
      <c r="BF122" s="148">
        <f>IF(U122="snížená",N122,0)</f>
        <v>0</v>
      </c>
      <c r="BG122" s="148">
        <f>IF(U122="zákl. přenesená",N122,0)</f>
        <v>0</v>
      </c>
      <c r="BH122" s="148">
        <f>IF(U122="sníž. přenesená",N122,0)</f>
        <v>0</v>
      </c>
      <c r="BI122" s="148">
        <f>IF(U122="nulová",N122,0)</f>
        <v>0</v>
      </c>
      <c r="BJ122" s="20" t="s">
        <v>79</v>
      </c>
      <c r="BK122" s="148">
        <f>ROUND(L122*K122,2)</f>
        <v>0</v>
      </c>
      <c r="BL122" s="20" t="s">
        <v>131</v>
      </c>
      <c r="BM122" s="20" t="s">
        <v>132</v>
      </c>
    </row>
    <row r="123" spans="2:65" s="10" customFormat="1" ht="16.5" customHeight="1">
      <c r="B123" s="149"/>
      <c r="C123" s="150"/>
      <c r="D123" s="150"/>
      <c r="E123" s="151" t="s">
        <v>5</v>
      </c>
      <c r="F123" s="219" t="s">
        <v>133</v>
      </c>
      <c r="G123" s="220"/>
      <c r="H123" s="220"/>
      <c r="I123" s="220"/>
      <c r="J123" s="150"/>
      <c r="K123" s="152">
        <v>70</v>
      </c>
      <c r="L123" s="150"/>
      <c r="M123" s="150"/>
      <c r="N123" s="150"/>
      <c r="O123" s="150"/>
      <c r="P123" s="150"/>
      <c r="Q123" s="150"/>
      <c r="R123" s="153"/>
      <c r="T123" s="154"/>
      <c r="U123" s="150"/>
      <c r="V123" s="150"/>
      <c r="W123" s="150"/>
      <c r="X123" s="150"/>
      <c r="Y123" s="150"/>
      <c r="Z123" s="150"/>
      <c r="AA123" s="155"/>
      <c r="AT123" s="156" t="s">
        <v>134</v>
      </c>
      <c r="AU123" s="156" t="s">
        <v>93</v>
      </c>
      <c r="AV123" s="10" t="s">
        <v>93</v>
      </c>
      <c r="AW123" s="10" t="s">
        <v>29</v>
      </c>
      <c r="AX123" s="10" t="s">
        <v>71</v>
      </c>
      <c r="AY123" s="156" t="s">
        <v>126</v>
      </c>
    </row>
    <row r="124" spans="2:65" s="11" customFormat="1" ht="16.5" customHeight="1">
      <c r="B124" s="157"/>
      <c r="C124" s="158"/>
      <c r="D124" s="158"/>
      <c r="E124" s="159" t="s">
        <v>5</v>
      </c>
      <c r="F124" s="221" t="s">
        <v>135</v>
      </c>
      <c r="G124" s="222"/>
      <c r="H124" s="222"/>
      <c r="I124" s="222"/>
      <c r="J124" s="158"/>
      <c r="K124" s="160">
        <v>70</v>
      </c>
      <c r="L124" s="158"/>
      <c r="M124" s="158"/>
      <c r="N124" s="158"/>
      <c r="O124" s="158"/>
      <c r="P124" s="158"/>
      <c r="Q124" s="158"/>
      <c r="R124" s="161"/>
      <c r="T124" s="162"/>
      <c r="U124" s="158"/>
      <c r="V124" s="158"/>
      <c r="W124" s="158"/>
      <c r="X124" s="158"/>
      <c r="Y124" s="158"/>
      <c r="Z124" s="158"/>
      <c r="AA124" s="163"/>
      <c r="AT124" s="164" t="s">
        <v>134</v>
      </c>
      <c r="AU124" s="164" t="s">
        <v>93</v>
      </c>
      <c r="AV124" s="11" t="s">
        <v>131</v>
      </c>
      <c r="AW124" s="11" t="s">
        <v>29</v>
      </c>
      <c r="AX124" s="11" t="s">
        <v>79</v>
      </c>
      <c r="AY124" s="164" t="s">
        <v>126</v>
      </c>
    </row>
    <row r="125" spans="2:65" s="1" customFormat="1" ht="25.5" customHeight="1">
      <c r="B125" s="139"/>
      <c r="C125" s="140" t="s">
        <v>93</v>
      </c>
      <c r="D125" s="140" t="s">
        <v>127</v>
      </c>
      <c r="E125" s="141" t="s">
        <v>136</v>
      </c>
      <c r="F125" s="217" t="s">
        <v>137</v>
      </c>
      <c r="G125" s="217"/>
      <c r="H125" s="217"/>
      <c r="I125" s="217"/>
      <c r="J125" s="142" t="s">
        <v>130</v>
      </c>
      <c r="K125" s="143">
        <v>70</v>
      </c>
      <c r="L125" s="218"/>
      <c r="M125" s="218"/>
      <c r="N125" s="218">
        <f>ROUND(L125*K125,2)</f>
        <v>0</v>
      </c>
      <c r="O125" s="218"/>
      <c r="P125" s="218"/>
      <c r="Q125" s="218"/>
      <c r="R125" s="144"/>
      <c r="T125" s="145" t="s">
        <v>5</v>
      </c>
      <c r="U125" s="42" t="s">
        <v>36</v>
      </c>
      <c r="V125" s="146">
        <v>0.11600000000000001</v>
      </c>
      <c r="W125" s="146">
        <f>V125*K125</f>
        <v>8.120000000000001</v>
      </c>
      <c r="X125" s="146">
        <v>0</v>
      </c>
      <c r="Y125" s="146">
        <f>X125*K125</f>
        <v>0</v>
      </c>
      <c r="Z125" s="146">
        <v>0.28999999999999998</v>
      </c>
      <c r="AA125" s="147">
        <f>Z125*K125</f>
        <v>20.299999999999997</v>
      </c>
      <c r="AR125" s="20" t="s">
        <v>131</v>
      </c>
      <c r="AT125" s="20" t="s">
        <v>127</v>
      </c>
      <c r="AU125" s="20" t="s">
        <v>93</v>
      </c>
      <c r="AY125" s="20" t="s">
        <v>126</v>
      </c>
      <c r="BE125" s="148">
        <f>IF(U125="základní",N125,0)</f>
        <v>0</v>
      </c>
      <c r="BF125" s="148">
        <f>IF(U125="snížená",N125,0)</f>
        <v>0</v>
      </c>
      <c r="BG125" s="148">
        <f>IF(U125="zákl. přenesená",N125,0)</f>
        <v>0</v>
      </c>
      <c r="BH125" s="148">
        <f>IF(U125="sníž. přenesená",N125,0)</f>
        <v>0</v>
      </c>
      <c r="BI125" s="148">
        <f>IF(U125="nulová",N125,0)</f>
        <v>0</v>
      </c>
      <c r="BJ125" s="20" t="s">
        <v>79</v>
      </c>
      <c r="BK125" s="148">
        <f>ROUND(L125*K125,2)</f>
        <v>0</v>
      </c>
      <c r="BL125" s="20" t="s">
        <v>131</v>
      </c>
      <c r="BM125" s="20" t="s">
        <v>138</v>
      </c>
    </row>
    <row r="126" spans="2:65" s="10" customFormat="1" ht="16.5" customHeight="1">
      <c r="B126" s="149"/>
      <c r="C126" s="150"/>
      <c r="D126" s="150"/>
      <c r="E126" s="151" t="s">
        <v>5</v>
      </c>
      <c r="F126" s="219" t="s">
        <v>133</v>
      </c>
      <c r="G126" s="220"/>
      <c r="H126" s="220"/>
      <c r="I126" s="220"/>
      <c r="J126" s="150"/>
      <c r="K126" s="152">
        <v>70</v>
      </c>
      <c r="L126" s="150"/>
      <c r="M126" s="150"/>
      <c r="N126" s="150"/>
      <c r="O126" s="150"/>
      <c r="P126" s="150"/>
      <c r="Q126" s="150"/>
      <c r="R126" s="153"/>
      <c r="T126" s="154"/>
      <c r="U126" s="150"/>
      <c r="V126" s="150"/>
      <c r="W126" s="150"/>
      <c r="X126" s="150"/>
      <c r="Y126" s="150"/>
      <c r="Z126" s="150"/>
      <c r="AA126" s="155"/>
      <c r="AT126" s="156" t="s">
        <v>134</v>
      </c>
      <c r="AU126" s="156" t="s">
        <v>93</v>
      </c>
      <c r="AV126" s="10" t="s">
        <v>93</v>
      </c>
      <c r="AW126" s="10" t="s">
        <v>29</v>
      </c>
      <c r="AX126" s="10" t="s">
        <v>71</v>
      </c>
      <c r="AY126" s="156" t="s">
        <v>126</v>
      </c>
    </row>
    <row r="127" spans="2:65" s="11" customFormat="1" ht="16.5" customHeight="1">
      <c r="B127" s="157"/>
      <c r="C127" s="158"/>
      <c r="D127" s="158"/>
      <c r="E127" s="159" t="s">
        <v>5</v>
      </c>
      <c r="F127" s="221" t="s">
        <v>135</v>
      </c>
      <c r="G127" s="222"/>
      <c r="H127" s="222"/>
      <c r="I127" s="222"/>
      <c r="J127" s="158"/>
      <c r="K127" s="160">
        <v>70</v>
      </c>
      <c r="L127" s="158"/>
      <c r="M127" s="158"/>
      <c r="N127" s="158"/>
      <c r="O127" s="158"/>
      <c r="P127" s="158"/>
      <c r="Q127" s="158"/>
      <c r="R127" s="161"/>
      <c r="T127" s="162"/>
      <c r="U127" s="158"/>
      <c r="V127" s="158"/>
      <c r="W127" s="158"/>
      <c r="X127" s="158"/>
      <c r="Y127" s="158"/>
      <c r="Z127" s="158"/>
      <c r="AA127" s="163"/>
      <c r="AT127" s="164" t="s">
        <v>134</v>
      </c>
      <c r="AU127" s="164" t="s">
        <v>93</v>
      </c>
      <c r="AV127" s="11" t="s">
        <v>131</v>
      </c>
      <c r="AW127" s="11" t="s">
        <v>29</v>
      </c>
      <c r="AX127" s="11" t="s">
        <v>79</v>
      </c>
      <c r="AY127" s="164" t="s">
        <v>126</v>
      </c>
    </row>
    <row r="128" spans="2:65" s="1" customFormat="1" ht="25.5" customHeight="1">
      <c r="B128" s="139"/>
      <c r="C128" s="140" t="s">
        <v>139</v>
      </c>
      <c r="D128" s="140" t="s">
        <v>127</v>
      </c>
      <c r="E128" s="141" t="s">
        <v>140</v>
      </c>
      <c r="F128" s="217" t="s">
        <v>141</v>
      </c>
      <c r="G128" s="217"/>
      <c r="H128" s="217"/>
      <c r="I128" s="217"/>
      <c r="J128" s="142" t="s">
        <v>142</v>
      </c>
      <c r="K128" s="143">
        <v>35</v>
      </c>
      <c r="L128" s="218"/>
      <c r="M128" s="218"/>
      <c r="N128" s="218">
        <f>ROUND(L128*K128,2)</f>
        <v>0</v>
      </c>
      <c r="O128" s="218"/>
      <c r="P128" s="218"/>
      <c r="Q128" s="218"/>
      <c r="R128" s="144"/>
      <c r="T128" s="145" t="s">
        <v>5</v>
      </c>
      <c r="U128" s="42" t="s">
        <v>36</v>
      </c>
      <c r="V128" s="146">
        <v>0.13300000000000001</v>
      </c>
      <c r="W128" s="146">
        <f>V128*K128</f>
        <v>4.6550000000000002</v>
      </c>
      <c r="X128" s="146">
        <v>0</v>
      </c>
      <c r="Y128" s="146">
        <f>X128*K128</f>
        <v>0</v>
      </c>
      <c r="Z128" s="146">
        <v>0.20499999999999999</v>
      </c>
      <c r="AA128" s="147">
        <f>Z128*K128</f>
        <v>7.1749999999999998</v>
      </c>
      <c r="AR128" s="20" t="s">
        <v>131</v>
      </c>
      <c r="AT128" s="20" t="s">
        <v>127</v>
      </c>
      <c r="AU128" s="20" t="s">
        <v>93</v>
      </c>
      <c r="AY128" s="20" t="s">
        <v>126</v>
      </c>
      <c r="BE128" s="148">
        <f>IF(U128="základní",N128,0)</f>
        <v>0</v>
      </c>
      <c r="BF128" s="148">
        <f>IF(U128="snížená",N128,0)</f>
        <v>0</v>
      </c>
      <c r="BG128" s="148">
        <f>IF(U128="zákl. přenesená",N128,0)</f>
        <v>0</v>
      </c>
      <c r="BH128" s="148">
        <f>IF(U128="sníž. přenesená",N128,0)</f>
        <v>0</v>
      </c>
      <c r="BI128" s="148">
        <f>IF(U128="nulová",N128,0)</f>
        <v>0</v>
      </c>
      <c r="BJ128" s="20" t="s">
        <v>79</v>
      </c>
      <c r="BK128" s="148">
        <f>ROUND(L128*K128,2)</f>
        <v>0</v>
      </c>
      <c r="BL128" s="20" t="s">
        <v>131</v>
      </c>
      <c r="BM128" s="20" t="s">
        <v>143</v>
      </c>
    </row>
    <row r="129" spans="2:65" s="10" customFormat="1" ht="16.5" customHeight="1">
      <c r="B129" s="149"/>
      <c r="C129" s="150"/>
      <c r="D129" s="150"/>
      <c r="E129" s="151" t="s">
        <v>5</v>
      </c>
      <c r="F129" s="219" t="s">
        <v>144</v>
      </c>
      <c r="G129" s="220"/>
      <c r="H129" s="220"/>
      <c r="I129" s="220"/>
      <c r="J129" s="150"/>
      <c r="K129" s="152">
        <v>35</v>
      </c>
      <c r="L129" s="150"/>
      <c r="M129" s="150"/>
      <c r="N129" s="150"/>
      <c r="O129" s="150"/>
      <c r="P129" s="150"/>
      <c r="Q129" s="150"/>
      <c r="R129" s="153"/>
      <c r="T129" s="154"/>
      <c r="U129" s="150"/>
      <c r="V129" s="150"/>
      <c r="W129" s="150"/>
      <c r="X129" s="150"/>
      <c r="Y129" s="150"/>
      <c r="Z129" s="150"/>
      <c r="AA129" s="155"/>
      <c r="AT129" s="156" t="s">
        <v>134</v>
      </c>
      <c r="AU129" s="156" t="s">
        <v>93</v>
      </c>
      <c r="AV129" s="10" t="s">
        <v>93</v>
      </c>
      <c r="AW129" s="10" t="s">
        <v>29</v>
      </c>
      <c r="AX129" s="10" t="s">
        <v>71</v>
      </c>
      <c r="AY129" s="156" t="s">
        <v>126</v>
      </c>
    </row>
    <row r="130" spans="2:65" s="11" customFormat="1" ht="16.5" customHeight="1">
      <c r="B130" s="157"/>
      <c r="C130" s="158"/>
      <c r="D130" s="158"/>
      <c r="E130" s="159" t="s">
        <v>5</v>
      </c>
      <c r="F130" s="221" t="s">
        <v>135</v>
      </c>
      <c r="G130" s="222"/>
      <c r="H130" s="222"/>
      <c r="I130" s="222"/>
      <c r="J130" s="158"/>
      <c r="K130" s="160">
        <v>35</v>
      </c>
      <c r="L130" s="158"/>
      <c r="M130" s="158"/>
      <c r="N130" s="158"/>
      <c r="O130" s="158"/>
      <c r="P130" s="158"/>
      <c r="Q130" s="158"/>
      <c r="R130" s="161"/>
      <c r="T130" s="162"/>
      <c r="U130" s="158"/>
      <c r="V130" s="158"/>
      <c r="W130" s="158"/>
      <c r="X130" s="158"/>
      <c r="Y130" s="158"/>
      <c r="Z130" s="158"/>
      <c r="AA130" s="163"/>
      <c r="AT130" s="164" t="s">
        <v>134</v>
      </c>
      <c r="AU130" s="164" t="s">
        <v>93</v>
      </c>
      <c r="AV130" s="11" t="s">
        <v>131</v>
      </c>
      <c r="AW130" s="11" t="s">
        <v>29</v>
      </c>
      <c r="AX130" s="11" t="s">
        <v>79</v>
      </c>
      <c r="AY130" s="164" t="s">
        <v>126</v>
      </c>
    </row>
    <row r="131" spans="2:65" s="1" customFormat="1" ht="25.5" customHeight="1">
      <c r="B131" s="139"/>
      <c r="C131" s="140" t="s">
        <v>131</v>
      </c>
      <c r="D131" s="140" t="s">
        <v>127</v>
      </c>
      <c r="E131" s="141" t="s">
        <v>145</v>
      </c>
      <c r="F131" s="217" t="s">
        <v>146</v>
      </c>
      <c r="G131" s="217"/>
      <c r="H131" s="217"/>
      <c r="I131" s="217"/>
      <c r="J131" s="142" t="s">
        <v>147</v>
      </c>
      <c r="K131" s="143">
        <v>30</v>
      </c>
      <c r="L131" s="218"/>
      <c r="M131" s="218"/>
      <c r="N131" s="218">
        <f>ROUND(L131*K131,2)</f>
        <v>0</v>
      </c>
      <c r="O131" s="218"/>
      <c r="P131" s="218"/>
      <c r="Q131" s="218"/>
      <c r="R131" s="144"/>
      <c r="T131" s="145" t="s">
        <v>5</v>
      </c>
      <c r="U131" s="42" t="s">
        <v>36</v>
      </c>
      <c r="V131" s="146">
        <v>9.7000000000000003E-2</v>
      </c>
      <c r="W131" s="146">
        <f>V131*K131</f>
        <v>2.91</v>
      </c>
      <c r="X131" s="146">
        <v>0</v>
      </c>
      <c r="Y131" s="146">
        <f>X131*K131</f>
        <v>0</v>
      </c>
      <c r="Z131" s="146">
        <v>0</v>
      </c>
      <c r="AA131" s="147">
        <f>Z131*K131</f>
        <v>0</v>
      </c>
      <c r="AR131" s="20" t="s">
        <v>131</v>
      </c>
      <c r="AT131" s="20" t="s">
        <v>127</v>
      </c>
      <c r="AU131" s="20" t="s">
        <v>93</v>
      </c>
      <c r="AY131" s="20" t="s">
        <v>126</v>
      </c>
      <c r="BE131" s="148">
        <f>IF(U131="základní",N131,0)</f>
        <v>0</v>
      </c>
      <c r="BF131" s="148">
        <f>IF(U131="snížená",N131,0)</f>
        <v>0</v>
      </c>
      <c r="BG131" s="148">
        <f>IF(U131="zákl. přenesená",N131,0)</f>
        <v>0</v>
      </c>
      <c r="BH131" s="148">
        <f>IF(U131="sníž. přenesená",N131,0)</f>
        <v>0</v>
      </c>
      <c r="BI131" s="148">
        <f>IF(U131="nulová",N131,0)</f>
        <v>0</v>
      </c>
      <c r="BJ131" s="20" t="s">
        <v>79</v>
      </c>
      <c r="BK131" s="148">
        <f>ROUND(L131*K131,2)</f>
        <v>0</v>
      </c>
      <c r="BL131" s="20" t="s">
        <v>131</v>
      </c>
      <c r="BM131" s="20" t="s">
        <v>148</v>
      </c>
    </row>
    <row r="132" spans="2:65" s="10" customFormat="1" ht="16.5" customHeight="1">
      <c r="B132" s="149"/>
      <c r="C132" s="150"/>
      <c r="D132" s="150"/>
      <c r="E132" s="151" t="s">
        <v>5</v>
      </c>
      <c r="F132" s="219" t="s">
        <v>149</v>
      </c>
      <c r="G132" s="220"/>
      <c r="H132" s="220"/>
      <c r="I132" s="220"/>
      <c r="J132" s="150"/>
      <c r="K132" s="152">
        <v>30</v>
      </c>
      <c r="L132" s="150"/>
      <c r="M132" s="150"/>
      <c r="N132" s="150"/>
      <c r="O132" s="150"/>
      <c r="P132" s="150"/>
      <c r="Q132" s="150"/>
      <c r="R132" s="153"/>
      <c r="T132" s="154"/>
      <c r="U132" s="150"/>
      <c r="V132" s="150"/>
      <c r="W132" s="150"/>
      <c r="X132" s="150"/>
      <c r="Y132" s="150"/>
      <c r="Z132" s="150"/>
      <c r="AA132" s="155"/>
      <c r="AT132" s="156" t="s">
        <v>134</v>
      </c>
      <c r="AU132" s="156" t="s">
        <v>93</v>
      </c>
      <c r="AV132" s="10" t="s">
        <v>93</v>
      </c>
      <c r="AW132" s="10" t="s">
        <v>29</v>
      </c>
      <c r="AX132" s="10" t="s">
        <v>71</v>
      </c>
      <c r="AY132" s="156" t="s">
        <v>126</v>
      </c>
    </row>
    <row r="133" spans="2:65" s="11" customFormat="1" ht="16.5" customHeight="1">
      <c r="B133" s="157"/>
      <c r="C133" s="158"/>
      <c r="D133" s="158"/>
      <c r="E133" s="159" t="s">
        <v>5</v>
      </c>
      <c r="F133" s="221" t="s">
        <v>135</v>
      </c>
      <c r="G133" s="222"/>
      <c r="H133" s="222"/>
      <c r="I133" s="222"/>
      <c r="J133" s="158"/>
      <c r="K133" s="160">
        <v>30</v>
      </c>
      <c r="L133" s="158"/>
      <c r="M133" s="158"/>
      <c r="N133" s="158"/>
      <c r="O133" s="158"/>
      <c r="P133" s="158"/>
      <c r="Q133" s="158"/>
      <c r="R133" s="161"/>
      <c r="T133" s="162"/>
      <c r="U133" s="158"/>
      <c r="V133" s="158"/>
      <c r="W133" s="158"/>
      <c r="X133" s="158"/>
      <c r="Y133" s="158"/>
      <c r="Z133" s="158"/>
      <c r="AA133" s="163"/>
      <c r="AT133" s="164" t="s">
        <v>134</v>
      </c>
      <c r="AU133" s="164" t="s">
        <v>93</v>
      </c>
      <c r="AV133" s="11" t="s">
        <v>131</v>
      </c>
      <c r="AW133" s="11" t="s">
        <v>29</v>
      </c>
      <c r="AX133" s="11" t="s">
        <v>79</v>
      </c>
      <c r="AY133" s="164" t="s">
        <v>126</v>
      </c>
    </row>
    <row r="134" spans="2:65" s="1" customFormat="1" ht="25.5" customHeight="1">
      <c r="B134" s="139"/>
      <c r="C134" s="140" t="s">
        <v>150</v>
      </c>
      <c r="D134" s="140" t="s">
        <v>127</v>
      </c>
      <c r="E134" s="141" t="s">
        <v>151</v>
      </c>
      <c r="F134" s="217" t="s">
        <v>152</v>
      </c>
      <c r="G134" s="217"/>
      <c r="H134" s="217"/>
      <c r="I134" s="217"/>
      <c r="J134" s="142" t="s">
        <v>147</v>
      </c>
      <c r="K134" s="143">
        <v>130.5</v>
      </c>
      <c r="L134" s="218"/>
      <c r="M134" s="218"/>
      <c r="N134" s="218">
        <f>ROUND(L134*K134,2)</f>
        <v>0</v>
      </c>
      <c r="O134" s="218"/>
      <c r="P134" s="218"/>
      <c r="Q134" s="218"/>
      <c r="R134" s="144"/>
      <c r="T134" s="145" t="s">
        <v>5</v>
      </c>
      <c r="U134" s="42" t="s">
        <v>36</v>
      </c>
      <c r="V134" s="146">
        <v>0.187</v>
      </c>
      <c r="W134" s="146">
        <f>V134*K134</f>
        <v>24.403500000000001</v>
      </c>
      <c r="X134" s="146">
        <v>0</v>
      </c>
      <c r="Y134" s="146">
        <f>X134*K134</f>
        <v>0</v>
      </c>
      <c r="Z134" s="146">
        <v>0</v>
      </c>
      <c r="AA134" s="147">
        <f>Z134*K134</f>
        <v>0</v>
      </c>
      <c r="AR134" s="20" t="s">
        <v>131</v>
      </c>
      <c r="AT134" s="20" t="s">
        <v>127</v>
      </c>
      <c r="AU134" s="20" t="s">
        <v>93</v>
      </c>
      <c r="AY134" s="20" t="s">
        <v>126</v>
      </c>
      <c r="BE134" s="148">
        <f>IF(U134="základní",N134,0)</f>
        <v>0</v>
      </c>
      <c r="BF134" s="148">
        <f>IF(U134="snížená",N134,0)</f>
        <v>0</v>
      </c>
      <c r="BG134" s="148">
        <f>IF(U134="zákl. přenesená",N134,0)</f>
        <v>0</v>
      </c>
      <c r="BH134" s="148">
        <f>IF(U134="sníž. přenesená",N134,0)</f>
        <v>0</v>
      </c>
      <c r="BI134" s="148">
        <f>IF(U134="nulová",N134,0)</f>
        <v>0</v>
      </c>
      <c r="BJ134" s="20" t="s">
        <v>79</v>
      </c>
      <c r="BK134" s="148">
        <f>ROUND(L134*K134,2)</f>
        <v>0</v>
      </c>
      <c r="BL134" s="20" t="s">
        <v>131</v>
      </c>
      <c r="BM134" s="20" t="s">
        <v>153</v>
      </c>
    </row>
    <row r="135" spans="2:65" s="10" customFormat="1" ht="16.5" customHeight="1">
      <c r="B135" s="149"/>
      <c r="C135" s="150"/>
      <c r="D135" s="150"/>
      <c r="E135" s="151" t="s">
        <v>5</v>
      </c>
      <c r="F135" s="219" t="s">
        <v>154</v>
      </c>
      <c r="G135" s="220"/>
      <c r="H135" s="220"/>
      <c r="I135" s="220"/>
      <c r="J135" s="150"/>
      <c r="K135" s="152">
        <v>115.5</v>
      </c>
      <c r="L135" s="150"/>
      <c r="M135" s="150"/>
      <c r="N135" s="150"/>
      <c r="O135" s="150"/>
      <c r="P135" s="150"/>
      <c r="Q135" s="150"/>
      <c r="R135" s="153"/>
      <c r="T135" s="154"/>
      <c r="U135" s="150"/>
      <c r="V135" s="150"/>
      <c r="W135" s="150"/>
      <c r="X135" s="150"/>
      <c r="Y135" s="150"/>
      <c r="Z135" s="150"/>
      <c r="AA135" s="155"/>
      <c r="AT135" s="156" t="s">
        <v>134</v>
      </c>
      <c r="AU135" s="156" t="s">
        <v>93</v>
      </c>
      <c r="AV135" s="10" t="s">
        <v>93</v>
      </c>
      <c r="AW135" s="10" t="s">
        <v>29</v>
      </c>
      <c r="AX135" s="10" t="s">
        <v>71</v>
      </c>
      <c r="AY135" s="156" t="s">
        <v>126</v>
      </c>
    </row>
    <row r="136" spans="2:65" s="10" customFormat="1" ht="16.5" customHeight="1">
      <c r="B136" s="149"/>
      <c r="C136" s="150"/>
      <c r="D136" s="150"/>
      <c r="E136" s="151" t="s">
        <v>5</v>
      </c>
      <c r="F136" s="225" t="s">
        <v>155</v>
      </c>
      <c r="G136" s="226"/>
      <c r="H136" s="226"/>
      <c r="I136" s="226"/>
      <c r="J136" s="150"/>
      <c r="K136" s="152">
        <v>15</v>
      </c>
      <c r="L136" s="150"/>
      <c r="M136" s="150"/>
      <c r="N136" s="150"/>
      <c r="O136" s="150"/>
      <c r="P136" s="150"/>
      <c r="Q136" s="150"/>
      <c r="R136" s="153"/>
      <c r="T136" s="154"/>
      <c r="U136" s="150"/>
      <c r="V136" s="150"/>
      <c r="W136" s="150"/>
      <c r="X136" s="150"/>
      <c r="Y136" s="150"/>
      <c r="Z136" s="150"/>
      <c r="AA136" s="155"/>
      <c r="AT136" s="156" t="s">
        <v>134</v>
      </c>
      <c r="AU136" s="156" t="s">
        <v>93</v>
      </c>
      <c r="AV136" s="10" t="s">
        <v>93</v>
      </c>
      <c r="AW136" s="10" t="s">
        <v>29</v>
      </c>
      <c r="AX136" s="10" t="s">
        <v>71</v>
      </c>
      <c r="AY136" s="156" t="s">
        <v>126</v>
      </c>
    </row>
    <row r="137" spans="2:65" s="11" customFormat="1" ht="16.5" customHeight="1">
      <c r="B137" s="157"/>
      <c r="C137" s="158"/>
      <c r="D137" s="158"/>
      <c r="E137" s="159" t="s">
        <v>5</v>
      </c>
      <c r="F137" s="221" t="s">
        <v>135</v>
      </c>
      <c r="G137" s="222"/>
      <c r="H137" s="222"/>
      <c r="I137" s="222"/>
      <c r="J137" s="158"/>
      <c r="K137" s="160">
        <v>130.5</v>
      </c>
      <c r="L137" s="158"/>
      <c r="M137" s="158"/>
      <c r="N137" s="158"/>
      <c r="O137" s="158"/>
      <c r="P137" s="158"/>
      <c r="Q137" s="158"/>
      <c r="R137" s="161"/>
      <c r="T137" s="162"/>
      <c r="U137" s="158"/>
      <c r="V137" s="158"/>
      <c r="W137" s="158"/>
      <c r="X137" s="158"/>
      <c r="Y137" s="158"/>
      <c r="Z137" s="158"/>
      <c r="AA137" s="163"/>
      <c r="AT137" s="164" t="s">
        <v>134</v>
      </c>
      <c r="AU137" s="164" t="s">
        <v>93</v>
      </c>
      <c r="AV137" s="11" t="s">
        <v>131</v>
      </c>
      <c r="AW137" s="11" t="s">
        <v>29</v>
      </c>
      <c r="AX137" s="11" t="s">
        <v>79</v>
      </c>
      <c r="AY137" s="164" t="s">
        <v>126</v>
      </c>
    </row>
    <row r="138" spans="2:65" s="1" customFormat="1" ht="25.5" customHeight="1">
      <c r="B138" s="139"/>
      <c r="C138" s="140" t="s">
        <v>156</v>
      </c>
      <c r="D138" s="140" t="s">
        <v>127</v>
      </c>
      <c r="E138" s="141" t="s">
        <v>157</v>
      </c>
      <c r="F138" s="217" t="s">
        <v>158</v>
      </c>
      <c r="G138" s="217"/>
      <c r="H138" s="217"/>
      <c r="I138" s="217"/>
      <c r="J138" s="142" t="s">
        <v>147</v>
      </c>
      <c r="K138" s="143">
        <v>39.15</v>
      </c>
      <c r="L138" s="218"/>
      <c r="M138" s="218"/>
      <c r="N138" s="218">
        <f>ROUND(L138*K138,2)</f>
        <v>0</v>
      </c>
      <c r="O138" s="218"/>
      <c r="P138" s="218"/>
      <c r="Q138" s="218"/>
      <c r="R138" s="144"/>
      <c r="T138" s="145" t="s">
        <v>5</v>
      </c>
      <c r="U138" s="42" t="s">
        <v>36</v>
      </c>
      <c r="V138" s="146">
        <v>5.8000000000000003E-2</v>
      </c>
      <c r="W138" s="146">
        <f>V138*K138</f>
        <v>2.2707000000000002</v>
      </c>
      <c r="X138" s="146">
        <v>0</v>
      </c>
      <c r="Y138" s="146">
        <f>X138*K138</f>
        <v>0</v>
      </c>
      <c r="Z138" s="146">
        <v>0</v>
      </c>
      <c r="AA138" s="147">
        <f>Z138*K138</f>
        <v>0</v>
      </c>
      <c r="AR138" s="20" t="s">
        <v>131</v>
      </c>
      <c r="AT138" s="20" t="s">
        <v>127</v>
      </c>
      <c r="AU138" s="20" t="s">
        <v>93</v>
      </c>
      <c r="AY138" s="20" t="s">
        <v>126</v>
      </c>
      <c r="BE138" s="148">
        <f>IF(U138="základní",N138,0)</f>
        <v>0</v>
      </c>
      <c r="BF138" s="148">
        <f>IF(U138="snížená",N138,0)</f>
        <v>0</v>
      </c>
      <c r="BG138" s="148">
        <f>IF(U138="zákl. přenesená",N138,0)</f>
        <v>0</v>
      </c>
      <c r="BH138" s="148">
        <f>IF(U138="sníž. přenesená",N138,0)</f>
        <v>0</v>
      </c>
      <c r="BI138" s="148">
        <f>IF(U138="nulová",N138,0)</f>
        <v>0</v>
      </c>
      <c r="BJ138" s="20" t="s">
        <v>79</v>
      </c>
      <c r="BK138" s="148">
        <f>ROUND(L138*K138,2)</f>
        <v>0</v>
      </c>
      <c r="BL138" s="20" t="s">
        <v>131</v>
      </c>
      <c r="BM138" s="20" t="s">
        <v>159</v>
      </c>
    </row>
    <row r="139" spans="2:65" s="10" customFormat="1" ht="16.5" customHeight="1">
      <c r="B139" s="149"/>
      <c r="C139" s="150"/>
      <c r="D139" s="150"/>
      <c r="E139" s="151" t="s">
        <v>5</v>
      </c>
      <c r="F139" s="219" t="s">
        <v>160</v>
      </c>
      <c r="G139" s="220"/>
      <c r="H139" s="220"/>
      <c r="I139" s="220"/>
      <c r="J139" s="150"/>
      <c r="K139" s="152">
        <v>39.15</v>
      </c>
      <c r="L139" s="150"/>
      <c r="M139" s="150"/>
      <c r="N139" s="150"/>
      <c r="O139" s="150"/>
      <c r="P139" s="150"/>
      <c r="Q139" s="150"/>
      <c r="R139" s="153"/>
      <c r="T139" s="154"/>
      <c r="U139" s="150"/>
      <c r="V139" s="150"/>
      <c r="W139" s="150"/>
      <c r="X139" s="150"/>
      <c r="Y139" s="150"/>
      <c r="Z139" s="150"/>
      <c r="AA139" s="155"/>
      <c r="AT139" s="156" t="s">
        <v>134</v>
      </c>
      <c r="AU139" s="156" t="s">
        <v>93</v>
      </c>
      <c r="AV139" s="10" t="s">
        <v>93</v>
      </c>
      <c r="AW139" s="10" t="s">
        <v>29</v>
      </c>
      <c r="AX139" s="10" t="s">
        <v>71</v>
      </c>
      <c r="AY139" s="156" t="s">
        <v>126</v>
      </c>
    </row>
    <row r="140" spans="2:65" s="11" customFormat="1" ht="16.5" customHeight="1">
      <c r="B140" s="157"/>
      <c r="C140" s="158"/>
      <c r="D140" s="158"/>
      <c r="E140" s="159" t="s">
        <v>5</v>
      </c>
      <c r="F140" s="221" t="s">
        <v>135</v>
      </c>
      <c r="G140" s="222"/>
      <c r="H140" s="222"/>
      <c r="I140" s="222"/>
      <c r="J140" s="158"/>
      <c r="K140" s="160">
        <v>39.15</v>
      </c>
      <c r="L140" s="158"/>
      <c r="M140" s="158"/>
      <c r="N140" s="158"/>
      <c r="O140" s="158"/>
      <c r="P140" s="158"/>
      <c r="Q140" s="158"/>
      <c r="R140" s="161"/>
      <c r="T140" s="162"/>
      <c r="U140" s="158"/>
      <c r="V140" s="158"/>
      <c r="W140" s="158"/>
      <c r="X140" s="158"/>
      <c r="Y140" s="158"/>
      <c r="Z140" s="158"/>
      <c r="AA140" s="163"/>
      <c r="AT140" s="164" t="s">
        <v>134</v>
      </c>
      <c r="AU140" s="164" t="s">
        <v>93</v>
      </c>
      <c r="AV140" s="11" t="s">
        <v>131</v>
      </c>
      <c r="AW140" s="11" t="s">
        <v>29</v>
      </c>
      <c r="AX140" s="11" t="s">
        <v>79</v>
      </c>
      <c r="AY140" s="164" t="s">
        <v>126</v>
      </c>
    </row>
    <row r="141" spans="2:65" s="1" customFormat="1" ht="25.5" customHeight="1">
      <c r="B141" s="139"/>
      <c r="C141" s="140" t="s">
        <v>161</v>
      </c>
      <c r="D141" s="140" t="s">
        <v>127</v>
      </c>
      <c r="E141" s="141" t="s">
        <v>162</v>
      </c>
      <c r="F141" s="217" t="s">
        <v>163</v>
      </c>
      <c r="G141" s="217"/>
      <c r="H141" s="217"/>
      <c r="I141" s="217"/>
      <c r="J141" s="142" t="s">
        <v>147</v>
      </c>
      <c r="K141" s="143">
        <v>10</v>
      </c>
      <c r="L141" s="218"/>
      <c r="M141" s="218"/>
      <c r="N141" s="218">
        <f>ROUND(L141*K141,2)</f>
        <v>0</v>
      </c>
      <c r="O141" s="218"/>
      <c r="P141" s="218"/>
      <c r="Q141" s="218"/>
      <c r="R141" s="144"/>
      <c r="T141" s="145" t="s">
        <v>5</v>
      </c>
      <c r="U141" s="42" t="s">
        <v>36</v>
      </c>
      <c r="V141" s="146">
        <v>1.7629999999999999</v>
      </c>
      <c r="W141" s="146">
        <f>V141*K141</f>
        <v>17.63</v>
      </c>
      <c r="X141" s="146">
        <v>0</v>
      </c>
      <c r="Y141" s="146">
        <f>X141*K141</f>
        <v>0</v>
      </c>
      <c r="Z141" s="146">
        <v>0</v>
      </c>
      <c r="AA141" s="147">
        <f>Z141*K141</f>
        <v>0</v>
      </c>
      <c r="AR141" s="20" t="s">
        <v>131</v>
      </c>
      <c r="AT141" s="20" t="s">
        <v>127</v>
      </c>
      <c r="AU141" s="20" t="s">
        <v>93</v>
      </c>
      <c r="AY141" s="20" t="s">
        <v>126</v>
      </c>
      <c r="BE141" s="148">
        <f>IF(U141="základní",N141,0)</f>
        <v>0</v>
      </c>
      <c r="BF141" s="148">
        <f>IF(U141="snížená",N141,0)</f>
        <v>0</v>
      </c>
      <c r="BG141" s="148">
        <f>IF(U141="zákl. přenesená",N141,0)</f>
        <v>0</v>
      </c>
      <c r="BH141" s="148">
        <f>IF(U141="sníž. přenesená",N141,0)</f>
        <v>0</v>
      </c>
      <c r="BI141" s="148">
        <f>IF(U141="nulová",N141,0)</f>
        <v>0</v>
      </c>
      <c r="BJ141" s="20" t="s">
        <v>79</v>
      </c>
      <c r="BK141" s="148">
        <f>ROUND(L141*K141,2)</f>
        <v>0</v>
      </c>
      <c r="BL141" s="20" t="s">
        <v>131</v>
      </c>
      <c r="BM141" s="20" t="s">
        <v>164</v>
      </c>
    </row>
    <row r="142" spans="2:65" s="10" customFormat="1" ht="16.5" customHeight="1">
      <c r="B142" s="149"/>
      <c r="C142" s="150"/>
      <c r="D142" s="150"/>
      <c r="E142" s="151" t="s">
        <v>5</v>
      </c>
      <c r="F142" s="219" t="s">
        <v>165</v>
      </c>
      <c r="G142" s="220"/>
      <c r="H142" s="220"/>
      <c r="I142" s="220"/>
      <c r="J142" s="150"/>
      <c r="K142" s="152">
        <v>10</v>
      </c>
      <c r="L142" s="150"/>
      <c r="M142" s="150"/>
      <c r="N142" s="150"/>
      <c r="O142" s="150"/>
      <c r="P142" s="150"/>
      <c r="Q142" s="150"/>
      <c r="R142" s="153"/>
      <c r="T142" s="154"/>
      <c r="U142" s="150"/>
      <c r="V142" s="150"/>
      <c r="W142" s="150"/>
      <c r="X142" s="150"/>
      <c r="Y142" s="150"/>
      <c r="Z142" s="150"/>
      <c r="AA142" s="155"/>
      <c r="AT142" s="156" t="s">
        <v>134</v>
      </c>
      <c r="AU142" s="156" t="s">
        <v>93</v>
      </c>
      <c r="AV142" s="10" t="s">
        <v>93</v>
      </c>
      <c r="AW142" s="10" t="s">
        <v>29</v>
      </c>
      <c r="AX142" s="10" t="s">
        <v>71</v>
      </c>
      <c r="AY142" s="156" t="s">
        <v>126</v>
      </c>
    </row>
    <row r="143" spans="2:65" s="11" customFormat="1" ht="16.5" customHeight="1">
      <c r="B143" s="157"/>
      <c r="C143" s="158"/>
      <c r="D143" s="158"/>
      <c r="E143" s="159" t="s">
        <v>5</v>
      </c>
      <c r="F143" s="221" t="s">
        <v>135</v>
      </c>
      <c r="G143" s="222"/>
      <c r="H143" s="222"/>
      <c r="I143" s="222"/>
      <c r="J143" s="158"/>
      <c r="K143" s="160">
        <v>10</v>
      </c>
      <c r="L143" s="158"/>
      <c r="M143" s="158"/>
      <c r="N143" s="158"/>
      <c r="O143" s="158"/>
      <c r="P143" s="158"/>
      <c r="Q143" s="158"/>
      <c r="R143" s="161"/>
      <c r="T143" s="162"/>
      <c r="U143" s="158"/>
      <c r="V143" s="158"/>
      <c r="W143" s="158"/>
      <c r="X143" s="158"/>
      <c r="Y143" s="158"/>
      <c r="Z143" s="158"/>
      <c r="AA143" s="163"/>
      <c r="AT143" s="164" t="s">
        <v>134</v>
      </c>
      <c r="AU143" s="164" t="s">
        <v>93</v>
      </c>
      <c r="AV143" s="11" t="s">
        <v>131</v>
      </c>
      <c r="AW143" s="11" t="s">
        <v>29</v>
      </c>
      <c r="AX143" s="11" t="s">
        <v>79</v>
      </c>
      <c r="AY143" s="164" t="s">
        <v>126</v>
      </c>
    </row>
    <row r="144" spans="2:65" s="1" customFormat="1" ht="25.5" customHeight="1">
      <c r="B144" s="139"/>
      <c r="C144" s="140" t="s">
        <v>166</v>
      </c>
      <c r="D144" s="140" t="s">
        <v>127</v>
      </c>
      <c r="E144" s="141" t="s">
        <v>167</v>
      </c>
      <c r="F144" s="217" t="s">
        <v>168</v>
      </c>
      <c r="G144" s="217"/>
      <c r="H144" s="217"/>
      <c r="I144" s="217"/>
      <c r="J144" s="142" t="s">
        <v>147</v>
      </c>
      <c r="K144" s="143">
        <v>15.75</v>
      </c>
      <c r="L144" s="218"/>
      <c r="M144" s="218"/>
      <c r="N144" s="218">
        <f>ROUND(L144*K144,2)</f>
        <v>0</v>
      </c>
      <c r="O144" s="218"/>
      <c r="P144" s="218"/>
      <c r="Q144" s="218"/>
      <c r="R144" s="144"/>
      <c r="T144" s="145" t="s">
        <v>5</v>
      </c>
      <c r="U144" s="42" t="s">
        <v>36</v>
      </c>
      <c r="V144" s="146">
        <v>2.3199999999999998</v>
      </c>
      <c r="W144" s="146">
        <f>V144*K144</f>
        <v>36.54</v>
      </c>
      <c r="X144" s="146">
        <v>0</v>
      </c>
      <c r="Y144" s="146">
        <f>X144*K144</f>
        <v>0</v>
      </c>
      <c r="Z144" s="146">
        <v>0</v>
      </c>
      <c r="AA144" s="147">
        <f>Z144*K144</f>
        <v>0</v>
      </c>
      <c r="AR144" s="20" t="s">
        <v>131</v>
      </c>
      <c r="AT144" s="20" t="s">
        <v>127</v>
      </c>
      <c r="AU144" s="20" t="s">
        <v>93</v>
      </c>
      <c r="AY144" s="20" t="s">
        <v>126</v>
      </c>
      <c r="BE144" s="148">
        <f>IF(U144="základní",N144,0)</f>
        <v>0</v>
      </c>
      <c r="BF144" s="148">
        <f>IF(U144="snížená",N144,0)</f>
        <v>0</v>
      </c>
      <c r="BG144" s="148">
        <f>IF(U144="zákl. přenesená",N144,0)</f>
        <v>0</v>
      </c>
      <c r="BH144" s="148">
        <f>IF(U144="sníž. přenesená",N144,0)</f>
        <v>0</v>
      </c>
      <c r="BI144" s="148">
        <f>IF(U144="nulová",N144,0)</f>
        <v>0</v>
      </c>
      <c r="BJ144" s="20" t="s">
        <v>79</v>
      </c>
      <c r="BK144" s="148">
        <f>ROUND(L144*K144,2)</f>
        <v>0</v>
      </c>
      <c r="BL144" s="20" t="s">
        <v>131</v>
      </c>
      <c r="BM144" s="20" t="s">
        <v>169</v>
      </c>
    </row>
    <row r="145" spans="2:65" s="10" customFormat="1" ht="16.5" customHeight="1">
      <c r="B145" s="149"/>
      <c r="C145" s="150"/>
      <c r="D145" s="150"/>
      <c r="E145" s="151" t="s">
        <v>5</v>
      </c>
      <c r="F145" s="219" t="s">
        <v>170</v>
      </c>
      <c r="G145" s="220"/>
      <c r="H145" s="220"/>
      <c r="I145" s="220"/>
      <c r="J145" s="150"/>
      <c r="K145" s="152">
        <v>15.75</v>
      </c>
      <c r="L145" s="150"/>
      <c r="M145" s="150"/>
      <c r="N145" s="150"/>
      <c r="O145" s="150"/>
      <c r="P145" s="150"/>
      <c r="Q145" s="150"/>
      <c r="R145" s="153"/>
      <c r="T145" s="154"/>
      <c r="U145" s="150"/>
      <c r="V145" s="150"/>
      <c r="W145" s="150"/>
      <c r="X145" s="150"/>
      <c r="Y145" s="150"/>
      <c r="Z145" s="150"/>
      <c r="AA145" s="155"/>
      <c r="AT145" s="156" t="s">
        <v>134</v>
      </c>
      <c r="AU145" s="156" t="s">
        <v>93</v>
      </c>
      <c r="AV145" s="10" t="s">
        <v>93</v>
      </c>
      <c r="AW145" s="10" t="s">
        <v>29</v>
      </c>
      <c r="AX145" s="10" t="s">
        <v>71</v>
      </c>
      <c r="AY145" s="156" t="s">
        <v>126</v>
      </c>
    </row>
    <row r="146" spans="2:65" s="11" customFormat="1" ht="16.5" customHeight="1">
      <c r="B146" s="157"/>
      <c r="C146" s="158"/>
      <c r="D146" s="158"/>
      <c r="E146" s="159" t="s">
        <v>5</v>
      </c>
      <c r="F146" s="221" t="s">
        <v>135</v>
      </c>
      <c r="G146" s="222"/>
      <c r="H146" s="222"/>
      <c r="I146" s="222"/>
      <c r="J146" s="158"/>
      <c r="K146" s="160">
        <v>15.75</v>
      </c>
      <c r="L146" s="158"/>
      <c r="M146" s="158"/>
      <c r="N146" s="158"/>
      <c r="O146" s="158"/>
      <c r="P146" s="158"/>
      <c r="Q146" s="158"/>
      <c r="R146" s="161"/>
      <c r="T146" s="162"/>
      <c r="U146" s="158"/>
      <c r="V146" s="158"/>
      <c r="W146" s="158"/>
      <c r="X146" s="158"/>
      <c r="Y146" s="158"/>
      <c r="Z146" s="158"/>
      <c r="AA146" s="163"/>
      <c r="AT146" s="164" t="s">
        <v>134</v>
      </c>
      <c r="AU146" s="164" t="s">
        <v>93</v>
      </c>
      <c r="AV146" s="11" t="s">
        <v>131</v>
      </c>
      <c r="AW146" s="11" t="s">
        <v>29</v>
      </c>
      <c r="AX146" s="11" t="s">
        <v>79</v>
      </c>
      <c r="AY146" s="164" t="s">
        <v>126</v>
      </c>
    </row>
    <row r="147" spans="2:65" s="1" customFormat="1" ht="25.5" customHeight="1">
      <c r="B147" s="139"/>
      <c r="C147" s="140" t="s">
        <v>171</v>
      </c>
      <c r="D147" s="140" t="s">
        <v>127</v>
      </c>
      <c r="E147" s="141" t="s">
        <v>172</v>
      </c>
      <c r="F147" s="217" t="s">
        <v>173</v>
      </c>
      <c r="G147" s="217"/>
      <c r="H147" s="217"/>
      <c r="I147" s="217"/>
      <c r="J147" s="142" t="s">
        <v>147</v>
      </c>
      <c r="K147" s="143">
        <v>4.7249999999999996</v>
      </c>
      <c r="L147" s="218"/>
      <c r="M147" s="218"/>
      <c r="N147" s="218">
        <f>ROUND(L147*K147,2)</f>
        <v>0</v>
      </c>
      <c r="O147" s="218"/>
      <c r="P147" s="218"/>
      <c r="Q147" s="218"/>
      <c r="R147" s="144"/>
      <c r="T147" s="145" t="s">
        <v>5</v>
      </c>
      <c r="U147" s="42" t="s">
        <v>36</v>
      </c>
      <c r="V147" s="146">
        <v>0.65400000000000003</v>
      </c>
      <c r="W147" s="146">
        <f>V147*K147</f>
        <v>3.09015</v>
      </c>
      <c r="X147" s="146">
        <v>0</v>
      </c>
      <c r="Y147" s="146">
        <f>X147*K147</f>
        <v>0</v>
      </c>
      <c r="Z147" s="146">
        <v>0</v>
      </c>
      <c r="AA147" s="147">
        <f>Z147*K147</f>
        <v>0</v>
      </c>
      <c r="AR147" s="20" t="s">
        <v>131</v>
      </c>
      <c r="AT147" s="20" t="s">
        <v>127</v>
      </c>
      <c r="AU147" s="20" t="s">
        <v>93</v>
      </c>
      <c r="AY147" s="20" t="s">
        <v>126</v>
      </c>
      <c r="BE147" s="148">
        <f>IF(U147="základní",N147,0)</f>
        <v>0</v>
      </c>
      <c r="BF147" s="148">
        <f>IF(U147="snížená",N147,0)</f>
        <v>0</v>
      </c>
      <c r="BG147" s="148">
        <f>IF(U147="zákl. přenesená",N147,0)</f>
        <v>0</v>
      </c>
      <c r="BH147" s="148">
        <f>IF(U147="sníž. přenesená",N147,0)</f>
        <v>0</v>
      </c>
      <c r="BI147" s="148">
        <f>IF(U147="nulová",N147,0)</f>
        <v>0</v>
      </c>
      <c r="BJ147" s="20" t="s">
        <v>79</v>
      </c>
      <c r="BK147" s="148">
        <f>ROUND(L147*K147,2)</f>
        <v>0</v>
      </c>
      <c r="BL147" s="20" t="s">
        <v>131</v>
      </c>
      <c r="BM147" s="20" t="s">
        <v>174</v>
      </c>
    </row>
    <row r="148" spans="2:65" s="10" customFormat="1" ht="16.5" customHeight="1">
      <c r="B148" s="149"/>
      <c r="C148" s="150"/>
      <c r="D148" s="150"/>
      <c r="E148" s="151" t="s">
        <v>5</v>
      </c>
      <c r="F148" s="219" t="s">
        <v>175</v>
      </c>
      <c r="G148" s="220"/>
      <c r="H148" s="220"/>
      <c r="I148" s="220"/>
      <c r="J148" s="150"/>
      <c r="K148" s="152">
        <v>4.7249999999999996</v>
      </c>
      <c r="L148" s="150"/>
      <c r="M148" s="150"/>
      <c r="N148" s="150"/>
      <c r="O148" s="150"/>
      <c r="P148" s="150"/>
      <c r="Q148" s="150"/>
      <c r="R148" s="153"/>
      <c r="T148" s="154"/>
      <c r="U148" s="150"/>
      <c r="V148" s="150"/>
      <c r="W148" s="150"/>
      <c r="X148" s="150"/>
      <c r="Y148" s="150"/>
      <c r="Z148" s="150"/>
      <c r="AA148" s="155"/>
      <c r="AT148" s="156" t="s">
        <v>134</v>
      </c>
      <c r="AU148" s="156" t="s">
        <v>93</v>
      </c>
      <c r="AV148" s="10" t="s">
        <v>93</v>
      </c>
      <c r="AW148" s="10" t="s">
        <v>29</v>
      </c>
      <c r="AX148" s="10" t="s">
        <v>71</v>
      </c>
      <c r="AY148" s="156" t="s">
        <v>126</v>
      </c>
    </row>
    <row r="149" spans="2:65" s="11" customFormat="1" ht="16.5" customHeight="1">
      <c r="B149" s="157"/>
      <c r="C149" s="158"/>
      <c r="D149" s="158"/>
      <c r="E149" s="159" t="s">
        <v>5</v>
      </c>
      <c r="F149" s="221" t="s">
        <v>135</v>
      </c>
      <c r="G149" s="222"/>
      <c r="H149" s="222"/>
      <c r="I149" s="222"/>
      <c r="J149" s="158"/>
      <c r="K149" s="160">
        <v>4.7249999999999996</v>
      </c>
      <c r="L149" s="158"/>
      <c r="M149" s="158"/>
      <c r="N149" s="158"/>
      <c r="O149" s="158"/>
      <c r="P149" s="158"/>
      <c r="Q149" s="158"/>
      <c r="R149" s="161"/>
      <c r="T149" s="162"/>
      <c r="U149" s="158"/>
      <c r="V149" s="158"/>
      <c r="W149" s="158"/>
      <c r="X149" s="158"/>
      <c r="Y149" s="158"/>
      <c r="Z149" s="158"/>
      <c r="AA149" s="163"/>
      <c r="AT149" s="164" t="s">
        <v>134</v>
      </c>
      <c r="AU149" s="164" t="s">
        <v>93</v>
      </c>
      <c r="AV149" s="11" t="s">
        <v>131</v>
      </c>
      <c r="AW149" s="11" t="s">
        <v>29</v>
      </c>
      <c r="AX149" s="11" t="s">
        <v>79</v>
      </c>
      <c r="AY149" s="164" t="s">
        <v>126</v>
      </c>
    </row>
    <row r="150" spans="2:65" s="1" customFormat="1" ht="25.5" customHeight="1">
      <c r="B150" s="139"/>
      <c r="C150" s="140" t="s">
        <v>165</v>
      </c>
      <c r="D150" s="140" t="s">
        <v>127</v>
      </c>
      <c r="E150" s="141" t="s">
        <v>176</v>
      </c>
      <c r="F150" s="217" t="s">
        <v>177</v>
      </c>
      <c r="G150" s="217"/>
      <c r="H150" s="217"/>
      <c r="I150" s="217"/>
      <c r="J150" s="142" t="s">
        <v>147</v>
      </c>
      <c r="K150" s="143">
        <v>55.5</v>
      </c>
      <c r="L150" s="218"/>
      <c r="M150" s="218"/>
      <c r="N150" s="218">
        <f>ROUND(L150*K150,2)</f>
        <v>0</v>
      </c>
      <c r="O150" s="218"/>
      <c r="P150" s="218"/>
      <c r="Q150" s="218"/>
      <c r="R150" s="144"/>
      <c r="T150" s="145" t="s">
        <v>5</v>
      </c>
      <c r="U150" s="42" t="s">
        <v>36</v>
      </c>
      <c r="V150" s="146">
        <v>4.3999999999999997E-2</v>
      </c>
      <c r="W150" s="146">
        <f>V150*K150</f>
        <v>2.4419999999999997</v>
      </c>
      <c r="X150" s="146">
        <v>0</v>
      </c>
      <c r="Y150" s="146">
        <f>X150*K150</f>
        <v>0</v>
      </c>
      <c r="Z150" s="146">
        <v>0</v>
      </c>
      <c r="AA150" s="147">
        <f>Z150*K150</f>
        <v>0</v>
      </c>
      <c r="AR150" s="20" t="s">
        <v>131</v>
      </c>
      <c r="AT150" s="20" t="s">
        <v>127</v>
      </c>
      <c r="AU150" s="20" t="s">
        <v>93</v>
      </c>
      <c r="AY150" s="20" t="s">
        <v>126</v>
      </c>
      <c r="BE150" s="148">
        <f>IF(U150="základní",N150,0)</f>
        <v>0</v>
      </c>
      <c r="BF150" s="148">
        <f>IF(U150="snížená",N150,0)</f>
        <v>0</v>
      </c>
      <c r="BG150" s="148">
        <f>IF(U150="zákl. přenesená",N150,0)</f>
        <v>0</v>
      </c>
      <c r="BH150" s="148">
        <f>IF(U150="sníž. přenesená",N150,0)</f>
        <v>0</v>
      </c>
      <c r="BI150" s="148">
        <f>IF(U150="nulová",N150,0)</f>
        <v>0</v>
      </c>
      <c r="BJ150" s="20" t="s">
        <v>79</v>
      </c>
      <c r="BK150" s="148">
        <f>ROUND(L150*K150,2)</f>
        <v>0</v>
      </c>
      <c r="BL150" s="20" t="s">
        <v>131</v>
      </c>
      <c r="BM150" s="20" t="s">
        <v>178</v>
      </c>
    </row>
    <row r="151" spans="2:65" s="10" customFormat="1" ht="16.5" customHeight="1">
      <c r="B151" s="149"/>
      <c r="C151" s="150"/>
      <c r="D151" s="150"/>
      <c r="E151" s="151" t="s">
        <v>5</v>
      </c>
      <c r="F151" s="219" t="s">
        <v>179</v>
      </c>
      <c r="G151" s="220"/>
      <c r="H151" s="220"/>
      <c r="I151" s="220"/>
      <c r="J151" s="150"/>
      <c r="K151" s="152">
        <v>55.5</v>
      </c>
      <c r="L151" s="150"/>
      <c r="M151" s="150"/>
      <c r="N151" s="150"/>
      <c r="O151" s="150"/>
      <c r="P151" s="150"/>
      <c r="Q151" s="150"/>
      <c r="R151" s="153"/>
      <c r="T151" s="154"/>
      <c r="U151" s="150"/>
      <c r="V151" s="150"/>
      <c r="W151" s="150"/>
      <c r="X151" s="150"/>
      <c r="Y151" s="150"/>
      <c r="Z151" s="150"/>
      <c r="AA151" s="155"/>
      <c r="AT151" s="156" t="s">
        <v>134</v>
      </c>
      <c r="AU151" s="156" t="s">
        <v>93</v>
      </c>
      <c r="AV151" s="10" t="s">
        <v>93</v>
      </c>
      <c r="AW151" s="10" t="s">
        <v>29</v>
      </c>
      <c r="AX151" s="10" t="s">
        <v>71</v>
      </c>
      <c r="AY151" s="156" t="s">
        <v>126</v>
      </c>
    </row>
    <row r="152" spans="2:65" s="11" customFormat="1" ht="16.5" customHeight="1">
      <c r="B152" s="157"/>
      <c r="C152" s="158"/>
      <c r="D152" s="158"/>
      <c r="E152" s="159" t="s">
        <v>5</v>
      </c>
      <c r="F152" s="221" t="s">
        <v>135</v>
      </c>
      <c r="G152" s="222"/>
      <c r="H152" s="222"/>
      <c r="I152" s="222"/>
      <c r="J152" s="158"/>
      <c r="K152" s="160">
        <v>55.5</v>
      </c>
      <c r="L152" s="158"/>
      <c r="M152" s="158"/>
      <c r="N152" s="158"/>
      <c r="O152" s="158"/>
      <c r="P152" s="158"/>
      <c r="Q152" s="158"/>
      <c r="R152" s="161"/>
      <c r="T152" s="162"/>
      <c r="U152" s="158"/>
      <c r="V152" s="158"/>
      <c r="W152" s="158"/>
      <c r="X152" s="158"/>
      <c r="Y152" s="158"/>
      <c r="Z152" s="158"/>
      <c r="AA152" s="163"/>
      <c r="AT152" s="164" t="s">
        <v>134</v>
      </c>
      <c r="AU152" s="164" t="s">
        <v>93</v>
      </c>
      <c r="AV152" s="11" t="s">
        <v>131</v>
      </c>
      <c r="AW152" s="11" t="s">
        <v>29</v>
      </c>
      <c r="AX152" s="11" t="s">
        <v>79</v>
      </c>
      <c r="AY152" s="164" t="s">
        <v>126</v>
      </c>
    </row>
    <row r="153" spans="2:65" s="1" customFormat="1" ht="25.5" customHeight="1">
      <c r="B153" s="139"/>
      <c r="C153" s="140" t="s">
        <v>180</v>
      </c>
      <c r="D153" s="140" t="s">
        <v>127</v>
      </c>
      <c r="E153" s="141" t="s">
        <v>181</v>
      </c>
      <c r="F153" s="217" t="s">
        <v>182</v>
      </c>
      <c r="G153" s="217"/>
      <c r="H153" s="217"/>
      <c r="I153" s="217"/>
      <c r="J153" s="142" t="s">
        <v>147</v>
      </c>
      <c r="K153" s="143">
        <v>146.25</v>
      </c>
      <c r="L153" s="218"/>
      <c r="M153" s="218"/>
      <c r="N153" s="218">
        <f>ROUND(L153*K153,2)</f>
        <v>0</v>
      </c>
      <c r="O153" s="218"/>
      <c r="P153" s="218"/>
      <c r="Q153" s="218"/>
      <c r="R153" s="144"/>
      <c r="T153" s="145" t="s">
        <v>5</v>
      </c>
      <c r="U153" s="42" t="s">
        <v>36</v>
      </c>
      <c r="V153" s="146">
        <v>0.05</v>
      </c>
      <c r="W153" s="146">
        <f>V153*K153</f>
        <v>7.3125</v>
      </c>
      <c r="X153" s="146">
        <v>0</v>
      </c>
      <c r="Y153" s="146">
        <f>X153*K153</f>
        <v>0</v>
      </c>
      <c r="Z153" s="146">
        <v>0</v>
      </c>
      <c r="AA153" s="147">
        <f>Z153*K153</f>
        <v>0</v>
      </c>
      <c r="AR153" s="20" t="s">
        <v>131</v>
      </c>
      <c r="AT153" s="20" t="s">
        <v>127</v>
      </c>
      <c r="AU153" s="20" t="s">
        <v>93</v>
      </c>
      <c r="AY153" s="20" t="s">
        <v>126</v>
      </c>
      <c r="BE153" s="148">
        <f>IF(U153="základní",N153,0)</f>
        <v>0</v>
      </c>
      <c r="BF153" s="148">
        <f>IF(U153="snížená",N153,0)</f>
        <v>0</v>
      </c>
      <c r="BG153" s="148">
        <f>IF(U153="zákl. přenesená",N153,0)</f>
        <v>0</v>
      </c>
      <c r="BH153" s="148">
        <f>IF(U153="sníž. přenesená",N153,0)</f>
        <v>0</v>
      </c>
      <c r="BI153" s="148">
        <f>IF(U153="nulová",N153,0)</f>
        <v>0</v>
      </c>
      <c r="BJ153" s="20" t="s">
        <v>79</v>
      </c>
      <c r="BK153" s="148">
        <f>ROUND(L153*K153,2)</f>
        <v>0</v>
      </c>
      <c r="BL153" s="20" t="s">
        <v>131</v>
      </c>
      <c r="BM153" s="20" t="s">
        <v>183</v>
      </c>
    </row>
    <row r="154" spans="2:65" s="10" customFormat="1" ht="16.5" customHeight="1">
      <c r="B154" s="149"/>
      <c r="C154" s="150"/>
      <c r="D154" s="150"/>
      <c r="E154" s="151" t="s">
        <v>5</v>
      </c>
      <c r="F154" s="219" t="s">
        <v>184</v>
      </c>
      <c r="G154" s="220"/>
      <c r="H154" s="220"/>
      <c r="I154" s="220"/>
      <c r="J154" s="150"/>
      <c r="K154" s="152">
        <v>146.25</v>
      </c>
      <c r="L154" s="150"/>
      <c r="M154" s="150"/>
      <c r="N154" s="150"/>
      <c r="O154" s="150"/>
      <c r="P154" s="150"/>
      <c r="Q154" s="150"/>
      <c r="R154" s="153"/>
      <c r="T154" s="154"/>
      <c r="U154" s="150"/>
      <c r="V154" s="150"/>
      <c r="W154" s="150"/>
      <c r="X154" s="150"/>
      <c r="Y154" s="150"/>
      <c r="Z154" s="150"/>
      <c r="AA154" s="155"/>
      <c r="AT154" s="156" t="s">
        <v>134</v>
      </c>
      <c r="AU154" s="156" t="s">
        <v>93</v>
      </c>
      <c r="AV154" s="10" t="s">
        <v>93</v>
      </c>
      <c r="AW154" s="10" t="s">
        <v>29</v>
      </c>
      <c r="AX154" s="10" t="s">
        <v>71</v>
      </c>
      <c r="AY154" s="156" t="s">
        <v>126</v>
      </c>
    </row>
    <row r="155" spans="2:65" s="11" customFormat="1" ht="16.5" customHeight="1">
      <c r="B155" s="157"/>
      <c r="C155" s="158"/>
      <c r="D155" s="158"/>
      <c r="E155" s="159" t="s">
        <v>5</v>
      </c>
      <c r="F155" s="221" t="s">
        <v>135</v>
      </c>
      <c r="G155" s="222"/>
      <c r="H155" s="222"/>
      <c r="I155" s="222"/>
      <c r="J155" s="158"/>
      <c r="K155" s="160">
        <v>146.25</v>
      </c>
      <c r="L155" s="158"/>
      <c r="M155" s="158"/>
      <c r="N155" s="158"/>
      <c r="O155" s="158"/>
      <c r="P155" s="158"/>
      <c r="Q155" s="158"/>
      <c r="R155" s="161"/>
      <c r="T155" s="162"/>
      <c r="U155" s="158"/>
      <c r="V155" s="158"/>
      <c r="W155" s="158"/>
      <c r="X155" s="158"/>
      <c r="Y155" s="158"/>
      <c r="Z155" s="158"/>
      <c r="AA155" s="163"/>
      <c r="AT155" s="164" t="s">
        <v>134</v>
      </c>
      <c r="AU155" s="164" t="s">
        <v>93</v>
      </c>
      <c r="AV155" s="11" t="s">
        <v>131</v>
      </c>
      <c r="AW155" s="11" t="s">
        <v>29</v>
      </c>
      <c r="AX155" s="11" t="s">
        <v>79</v>
      </c>
      <c r="AY155" s="164" t="s">
        <v>126</v>
      </c>
    </row>
    <row r="156" spans="2:65" s="1" customFormat="1" ht="25.5" customHeight="1">
      <c r="B156" s="139"/>
      <c r="C156" s="140" t="s">
        <v>185</v>
      </c>
      <c r="D156" s="140" t="s">
        <v>127</v>
      </c>
      <c r="E156" s="141" t="s">
        <v>186</v>
      </c>
      <c r="F156" s="217" t="s">
        <v>187</v>
      </c>
      <c r="G156" s="217"/>
      <c r="H156" s="217"/>
      <c r="I156" s="217"/>
      <c r="J156" s="142" t="s">
        <v>147</v>
      </c>
      <c r="K156" s="143">
        <v>25.5</v>
      </c>
      <c r="L156" s="218"/>
      <c r="M156" s="218"/>
      <c r="N156" s="218">
        <f>ROUND(L156*K156,2)</f>
        <v>0</v>
      </c>
      <c r="O156" s="218"/>
      <c r="P156" s="218"/>
      <c r="Q156" s="218"/>
      <c r="R156" s="144"/>
      <c r="T156" s="145" t="s">
        <v>5</v>
      </c>
      <c r="U156" s="42" t="s">
        <v>36</v>
      </c>
      <c r="V156" s="146">
        <v>0.65200000000000002</v>
      </c>
      <c r="W156" s="146">
        <f>V156*K156</f>
        <v>16.626000000000001</v>
      </c>
      <c r="X156" s="146">
        <v>0</v>
      </c>
      <c r="Y156" s="146">
        <f>X156*K156</f>
        <v>0</v>
      </c>
      <c r="Z156" s="146">
        <v>0</v>
      </c>
      <c r="AA156" s="147">
        <f>Z156*K156</f>
        <v>0</v>
      </c>
      <c r="AR156" s="20" t="s">
        <v>131</v>
      </c>
      <c r="AT156" s="20" t="s">
        <v>127</v>
      </c>
      <c r="AU156" s="20" t="s">
        <v>93</v>
      </c>
      <c r="AY156" s="20" t="s">
        <v>126</v>
      </c>
      <c r="BE156" s="148">
        <f>IF(U156="základní",N156,0)</f>
        <v>0</v>
      </c>
      <c r="BF156" s="148">
        <f>IF(U156="snížená",N156,0)</f>
        <v>0</v>
      </c>
      <c r="BG156" s="148">
        <f>IF(U156="zákl. přenesená",N156,0)</f>
        <v>0</v>
      </c>
      <c r="BH156" s="148">
        <f>IF(U156="sníž. přenesená",N156,0)</f>
        <v>0</v>
      </c>
      <c r="BI156" s="148">
        <f>IF(U156="nulová",N156,0)</f>
        <v>0</v>
      </c>
      <c r="BJ156" s="20" t="s">
        <v>79</v>
      </c>
      <c r="BK156" s="148">
        <f>ROUND(L156*K156,2)</f>
        <v>0</v>
      </c>
      <c r="BL156" s="20" t="s">
        <v>131</v>
      </c>
      <c r="BM156" s="20" t="s">
        <v>188</v>
      </c>
    </row>
    <row r="157" spans="2:65" s="10" customFormat="1" ht="16.5" customHeight="1">
      <c r="B157" s="149"/>
      <c r="C157" s="150"/>
      <c r="D157" s="150"/>
      <c r="E157" s="151" t="s">
        <v>5</v>
      </c>
      <c r="F157" s="219" t="s">
        <v>189</v>
      </c>
      <c r="G157" s="220"/>
      <c r="H157" s="220"/>
      <c r="I157" s="220"/>
      <c r="J157" s="150"/>
      <c r="K157" s="152">
        <v>25.5</v>
      </c>
      <c r="L157" s="150"/>
      <c r="M157" s="150"/>
      <c r="N157" s="150"/>
      <c r="O157" s="150"/>
      <c r="P157" s="150"/>
      <c r="Q157" s="150"/>
      <c r="R157" s="153"/>
      <c r="T157" s="154"/>
      <c r="U157" s="150"/>
      <c r="V157" s="150"/>
      <c r="W157" s="150"/>
      <c r="X157" s="150"/>
      <c r="Y157" s="150"/>
      <c r="Z157" s="150"/>
      <c r="AA157" s="155"/>
      <c r="AT157" s="156" t="s">
        <v>134</v>
      </c>
      <c r="AU157" s="156" t="s">
        <v>93</v>
      </c>
      <c r="AV157" s="10" t="s">
        <v>93</v>
      </c>
      <c r="AW157" s="10" t="s">
        <v>29</v>
      </c>
      <c r="AX157" s="10" t="s">
        <v>71</v>
      </c>
      <c r="AY157" s="156" t="s">
        <v>126</v>
      </c>
    </row>
    <row r="158" spans="2:65" s="11" customFormat="1" ht="16.5" customHeight="1">
      <c r="B158" s="157"/>
      <c r="C158" s="158"/>
      <c r="D158" s="158"/>
      <c r="E158" s="159" t="s">
        <v>5</v>
      </c>
      <c r="F158" s="221" t="s">
        <v>135</v>
      </c>
      <c r="G158" s="222"/>
      <c r="H158" s="222"/>
      <c r="I158" s="222"/>
      <c r="J158" s="158"/>
      <c r="K158" s="160">
        <v>25.5</v>
      </c>
      <c r="L158" s="158"/>
      <c r="M158" s="158"/>
      <c r="N158" s="158"/>
      <c r="O158" s="158"/>
      <c r="P158" s="158"/>
      <c r="Q158" s="158"/>
      <c r="R158" s="161"/>
      <c r="T158" s="162"/>
      <c r="U158" s="158"/>
      <c r="V158" s="158"/>
      <c r="W158" s="158"/>
      <c r="X158" s="158"/>
      <c r="Y158" s="158"/>
      <c r="Z158" s="158"/>
      <c r="AA158" s="163"/>
      <c r="AT158" s="164" t="s">
        <v>134</v>
      </c>
      <c r="AU158" s="164" t="s">
        <v>93</v>
      </c>
      <c r="AV158" s="11" t="s">
        <v>131</v>
      </c>
      <c r="AW158" s="11" t="s">
        <v>29</v>
      </c>
      <c r="AX158" s="11" t="s">
        <v>79</v>
      </c>
      <c r="AY158" s="164" t="s">
        <v>126</v>
      </c>
    </row>
    <row r="159" spans="2:65" s="1" customFormat="1" ht="25.5" customHeight="1">
      <c r="B159" s="139"/>
      <c r="C159" s="140" t="s">
        <v>190</v>
      </c>
      <c r="D159" s="140" t="s">
        <v>127</v>
      </c>
      <c r="E159" s="141" t="s">
        <v>191</v>
      </c>
      <c r="F159" s="217" t="s">
        <v>192</v>
      </c>
      <c r="G159" s="217"/>
      <c r="H159" s="217"/>
      <c r="I159" s="217"/>
      <c r="J159" s="142" t="s">
        <v>193</v>
      </c>
      <c r="K159" s="143">
        <v>234</v>
      </c>
      <c r="L159" s="218"/>
      <c r="M159" s="218"/>
      <c r="N159" s="218">
        <f>ROUND(L159*K159,2)</f>
        <v>0</v>
      </c>
      <c r="O159" s="218"/>
      <c r="P159" s="218"/>
      <c r="Q159" s="218"/>
      <c r="R159" s="144"/>
      <c r="T159" s="145" t="s">
        <v>5</v>
      </c>
      <c r="U159" s="42" t="s">
        <v>36</v>
      </c>
      <c r="V159" s="146">
        <v>0</v>
      </c>
      <c r="W159" s="146">
        <f>V159*K159</f>
        <v>0</v>
      </c>
      <c r="X159" s="146">
        <v>0</v>
      </c>
      <c r="Y159" s="146">
        <f>X159*K159</f>
        <v>0</v>
      </c>
      <c r="Z159" s="146">
        <v>0</v>
      </c>
      <c r="AA159" s="147">
        <f>Z159*K159</f>
        <v>0</v>
      </c>
      <c r="AR159" s="20" t="s">
        <v>131</v>
      </c>
      <c r="AT159" s="20" t="s">
        <v>127</v>
      </c>
      <c r="AU159" s="20" t="s">
        <v>93</v>
      </c>
      <c r="AY159" s="20" t="s">
        <v>126</v>
      </c>
      <c r="BE159" s="148">
        <f>IF(U159="základní",N159,0)</f>
        <v>0</v>
      </c>
      <c r="BF159" s="148">
        <f>IF(U159="snížená",N159,0)</f>
        <v>0</v>
      </c>
      <c r="BG159" s="148">
        <f>IF(U159="zákl. přenesená",N159,0)</f>
        <v>0</v>
      </c>
      <c r="BH159" s="148">
        <f>IF(U159="sníž. přenesená",N159,0)</f>
        <v>0</v>
      </c>
      <c r="BI159" s="148">
        <f>IF(U159="nulová",N159,0)</f>
        <v>0</v>
      </c>
      <c r="BJ159" s="20" t="s">
        <v>79</v>
      </c>
      <c r="BK159" s="148">
        <f>ROUND(L159*K159,2)</f>
        <v>0</v>
      </c>
      <c r="BL159" s="20" t="s">
        <v>131</v>
      </c>
      <c r="BM159" s="20" t="s">
        <v>194</v>
      </c>
    </row>
    <row r="160" spans="2:65" s="10" customFormat="1" ht="16.5" customHeight="1">
      <c r="B160" s="149"/>
      <c r="C160" s="150"/>
      <c r="D160" s="150"/>
      <c r="E160" s="151" t="s">
        <v>5</v>
      </c>
      <c r="F160" s="219" t="s">
        <v>195</v>
      </c>
      <c r="G160" s="220"/>
      <c r="H160" s="220"/>
      <c r="I160" s="220"/>
      <c r="J160" s="150"/>
      <c r="K160" s="152">
        <v>234</v>
      </c>
      <c r="L160" s="150"/>
      <c r="M160" s="150"/>
      <c r="N160" s="150"/>
      <c r="O160" s="150"/>
      <c r="P160" s="150"/>
      <c r="Q160" s="150"/>
      <c r="R160" s="153"/>
      <c r="T160" s="154"/>
      <c r="U160" s="150"/>
      <c r="V160" s="150"/>
      <c r="W160" s="150"/>
      <c r="X160" s="150"/>
      <c r="Y160" s="150"/>
      <c r="Z160" s="150"/>
      <c r="AA160" s="155"/>
      <c r="AT160" s="156" t="s">
        <v>134</v>
      </c>
      <c r="AU160" s="156" t="s">
        <v>93</v>
      </c>
      <c r="AV160" s="10" t="s">
        <v>93</v>
      </c>
      <c r="AW160" s="10" t="s">
        <v>29</v>
      </c>
      <c r="AX160" s="10" t="s">
        <v>71</v>
      </c>
      <c r="AY160" s="156" t="s">
        <v>126</v>
      </c>
    </row>
    <row r="161" spans="2:65" s="11" customFormat="1" ht="16.5" customHeight="1">
      <c r="B161" s="157"/>
      <c r="C161" s="158"/>
      <c r="D161" s="158"/>
      <c r="E161" s="159" t="s">
        <v>5</v>
      </c>
      <c r="F161" s="221" t="s">
        <v>135</v>
      </c>
      <c r="G161" s="222"/>
      <c r="H161" s="222"/>
      <c r="I161" s="222"/>
      <c r="J161" s="158"/>
      <c r="K161" s="160">
        <v>234</v>
      </c>
      <c r="L161" s="158"/>
      <c r="M161" s="158"/>
      <c r="N161" s="158"/>
      <c r="O161" s="158"/>
      <c r="P161" s="158"/>
      <c r="Q161" s="158"/>
      <c r="R161" s="161"/>
      <c r="T161" s="162"/>
      <c r="U161" s="158"/>
      <c r="V161" s="158"/>
      <c r="W161" s="158"/>
      <c r="X161" s="158"/>
      <c r="Y161" s="158"/>
      <c r="Z161" s="158"/>
      <c r="AA161" s="163"/>
      <c r="AT161" s="164" t="s">
        <v>134</v>
      </c>
      <c r="AU161" s="164" t="s">
        <v>93</v>
      </c>
      <c r="AV161" s="11" t="s">
        <v>131</v>
      </c>
      <c r="AW161" s="11" t="s">
        <v>29</v>
      </c>
      <c r="AX161" s="11" t="s">
        <v>79</v>
      </c>
      <c r="AY161" s="164" t="s">
        <v>126</v>
      </c>
    </row>
    <row r="162" spans="2:65" s="1" customFormat="1" ht="25.5" customHeight="1">
      <c r="B162" s="139"/>
      <c r="C162" s="140" t="s">
        <v>196</v>
      </c>
      <c r="D162" s="140" t="s">
        <v>127</v>
      </c>
      <c r="E162" s="141" t="s">
        <v>197</v>
      </c>
      <c r="F162" s="217" t="s">
        <v>198</v>
      </c>
      <c r="G162" s="217"/>
      <c r="H162" s="217"/>
      <c r="I162" s="217"/>
      <c r="J162" s="142" t="s">
        <v>147</v>
      </c>
      <c r="K162" s="143">
        <v>30</v>
      </c>
      <c r="L162" s="218"/>
      <c r="M162" s="218"/>
      <c r="N162" s="218">
        <f>ROUND(L162*K162,2)</f>
        <v>0</v>
      </c>
      <c r="O162" s="218"/>
      <c r="P162" s="218"/>
      <c r="Q162" s="218"/>
      <c r="R162" s="144"/>
      <c r="T162" s="145" t="s">
        <v>5</v>
      </c>
      <c r="U162" s="42" t="s">
        <v>36</v>
      </c>
      <c r="V162" s="146">
        <v>1.1040000000000001</v>
      </c>
      <c r="W162" s="146">
        <f>V162*K162</f>
        <v>33.120000000000005</v>
      </c>
      <c r="X162" s="146">
        <v>0</v>
      </c>
      <c r="Y162" s="146">
        <f>X162*K162</f>
        <v>0</v>
      </c>
      <c r="Z162" s="146">
        <v>0</v>
      </c>
      <c r="AA162" s="147">
        <f>Z162*K162</f>
        <v>0</v>
      </c>
      <c r="AR162" s="20" t="s">
        <v>131</v>
      </c>
      <c r="AT162" s="20" t="s">
        <v>127</v>
      </c>
      <c r="AU162" s="20" t="s">
        <v>93</v>
      </c>
      <c r="AY162" s="20" t="s">
        <v>126</v>
      </c>
      <c r="BE162" s="148">
        <f>IF(U162="základní",N162,0)</f>
        <v>0</v>
      </c>
      <c r="BF162" s="148">
        <f>IF(U162="snížená",N162,0)</f>
        <v>0</v>
      </c>
      <c r="BG162" s="148">
        <f>IF(U162="zákl. přenesená",N162,0)</f>
        <v>0</v>
      </c>
      <c r="BH162" s="148">
        <f>IF(U162="sníž. přenesená",N162,0)</f>
        <v>0</v>
      </c>
      <c r="BI162" s="148">
        <f>IF(U162="nulová",N162,0)</f>
        <v>0</v>
      </c>
      <c r="BJ162" s="20" t="s">
        <v>79</v>
      </c>
      <c r="BK162" s="148">
        <f>ROUND(L162*K162,2)</f>
        <v>0</v>
      </c>
      <c r="BL162" s="20" t="s">
        <v>131</v>
      </c>
      <c r="BM162" s="20" t="s">
        <v>199</v>
      </c>
    </row>
    <row r="163" spans="2:65" s="10" customFormat="1" ht="16.5" customHeight="1">
      <c r="B163" s="149"/>
      <c r="C163" s="150"/>
      <c r="D163" s="150"/>
      <c r="E163" s="151" t="s">
        <v>5</v>
      </c>
      <c r="F163" s="219" t="s">
        <v>200</v>
      </c>
      <c r="G163" s="220"/>
      <c r="H163" s="220"/>
      <c r="I163" s="220"/>
      <c r="J163" s="150"/>
      <c r="K163" s="152">
        <v>30</v>
      </c>
      <c r="L163" s="150"/>
      <c r="M163" s="150"/>
      <c r="N163" s="150"/>
      <c r="O163" s="150"/>
      <c r="P163" s="150"/>
      <c r="Q163" s="150"/>
      <c r="R163" s="153"/>
      <c r="T163" s="154"/>
      <c r="U163" s="150"/>
      <c r="V163" s="150"/>
      <c r="W163" s="150"/>
      <c r="X163" s="150"/>
      <c r="Y163" s="150"/>
      <c r="Z163" s="150"/>
      <c r="AA163" s="155"/>
      <c r="AT163" s="156" t="s">
        <v>134</v>
      </c>
      <c r="AU163" s="156" t="s">
        <v>93</v>
      </c>
      <c r="AV163" s="10" t="s">
        <v>93</v>
      </c>
      <c r="AW163" s="10" t="s">
        <v>29</v>
      </c>
      <c r="AX163" s="10" t="s">
        <v>71</v>
      </c>
      <c r="AY163" s="156" t="s">
        <v>126</v>
      </c>
    </row>
    <row r="164" spans="2:65" s="11" customFormat="1" ht="16.5" customHeight="1">
      <c r="B164" s="157"/>
      <c r="C164" s="158"/>
      <c r="D164" s="158"/>
      <c r="E164" s="159" t="s">
        <v>5</v>
      </c>
      <c r="F164" s="221" t="s">
        <v>135</v>
      </c>
      <c r="G164" s="222"/>
      <c r="H164" s="222"/>
      <c r="I164" s="222"/>
      <c r="J164" s="158"/>
      <c r="K164" s="160">
        <v>30</v>
      </c>
      <c r="L164" s="158"/>
      <c r="M164" s="158"/>
      <c r="N164" s="158"/>
      <c r="O164" s="158"/>
      <c r="P164" s="158"/>
      <c r="Q164" s="158"/>
      <c r="R164" s="161"/>
      <c r="T164" s="162"/>
      <c r="U164" s="158"/>
      <c r="V164" s="158"/>
      <c r="W164" s="158"/>
      <c r="X164" s="158"/>
      <c r="Y164" s="158"/>
      <c r="Z164" s="158"/>
      <c r="AA164" s="163"/>
      <c r="AT164" s="164" t="s">
        <v>134</v>
      </c>
      <c r="AU164" s="164" t="s">
        <v>93</v>
      </c>
      <c r="AV164" s="11" t="s">
        <v>131</v>
      </c>
      <c r="AW164" s="11" t="s">
        <v>29</v>
      </c>
      <c r="AX164" s="11" t="s">
        <v>79</v>
      </c>
      <c r="AY164" s="164" t="s">
        <v>126</v>
      </c>
    </row>
    <row r="165" spans="2:65" s="1" customFormat="1" ht="38.25" customHeight="1">
      <c r="B165" s="139"/>
      <c r="C165" s="140" t="s">
        <v>11</v>
      </c>
      <c r="D165" s="140" t="s">
        <v>127</v>
      </c>
      <c r="E165" s="141" t="s">
        <v>201</v>
      </c>
      <c r="F165" s="217" t="s">
        <v>202</v>
      </c>
      <c r="G165" s="217"/>
      <c r="H165" s="217"/>
      <c r="I165" s="217"/>
      <c r="J165" s="142" t="s">
        <v>130</v>
      </c>
      <c r="K165" s="143">
        <v>170</v>
      </c>
      <c r="L165" s="218"/>
      <c r="M165" s="218"/>
      <c r="N165" s="218">
        <f>ROUND(L165*K165,2)</f>
        <v>0</v>
      </c>
      <c r="O165" s="218"/>
      <c r="P165" s="218"/>
      <c r="Q165" s="218"/>
      <c r="R165" s="144"/>
      <c r="T165" s="145" t="s">
        <v>5</v>
      </c>
      <c r="U165" s="42" t="s">
        <v>36</v>
      </c>
      <c r="V165" s="146">
        <v>0.09</v>
      </c>
      <c r="W165" s="146">
        <f>V165*K165</f>
        <v>15.299999999999999</v>
      </c>
      <c r="X165" s="146">
        <v>0</v>
      </c>
      <c r="Y165" s="146">
        <f>X165*K165</f>
        <v>0</v>
      </c>
      <c r="Z165" s="146">
        <v>0</v>
      </c>
      <c r="AA165" s="147">
        <f>Z165*K165</f>
        <v>0</v>
      </c>
      <c r="AR165" s="20" t="s">
        <v>131</v>
      </c>
      <c r="AT165" s="20" t="s">
        <v>127</v>
      </c>
      <c r="AU165" s="20" t="s">
        <v>93</v>
      </c>
      <c r="AY165" s="20" t="s">
        <v>126</v>
      </c>
      <c r="BE165" s="148">
        <f>IF(U165="základní",N165,0)</f>
        <v>0</v>
      </c>
      <c r="BF165" s="148">
        <f>IF(U165="snížená",N165,0)</f>
        <v>0</v>
      </c>
      <c r="BG165" s="148">
        <f>IF(U165="zákl. přenesená",N165,0)</f>
        <v>0</v>
      </c>
      <c r="BH165" s="148">
        <f>IF(U165="sníž. přenesená",N165,0)</f>
        <v>0</v>
      </c>
      <c r="BI165" s="148">
        <f>IF(U165="nulová",N165,0)</f>
        <v>0</v>
      </c>
      <c r="BJ165" s="20" t="s">
        <v>79</v>
      </c>
      <c r="BK165" s="148">
        <f>ROUND(L165*K165,2)</f>
        <v>0</v>
      </c>
      <c r="BL165" s="20" t="s">
        <v>131</v>
      </c>
      <c r="BM165" s="20" t="s">
        <v>203</v>
      </c>
    </row>
    <row r="166" spans="2:65" s="1" customFormat="1" ht="38.25" customHeight="1">
      <c r="B166" s="139"/>
      <c r="C166" s="140" t="s">
        <v>204</v>
      </c>
      <c r="D166" s="140" t="s">
        <v>127</v>
      </c>
      <c r="E166" s="141" t="s">
        <v>205</v>
      </c>
      <c r="F166" s="217" t="s">
        <v>206</v>
      </c>
      <c r="G166" s="217"/>
      <c r="H166" s="217"/>
      <c r="I166" s="217"/>
      <c r="J166" s="142" t="s">
        <v>130</v>
      </c>
      <c r="K166" s="143">
        <v>170</v>
      </c>
      <c r="L166" s="218"/>
      <c r="M166" s="218"/>
      <c r="N166" s="218">
        <f>ROUND(L166*K166,2)</f>
        <v>0</v>
      </c>
      <c r="O166" s="218"/>
      <c r="P166" s="218"/>
      <c r="Q166" s="218"/>
      <c r="R166" s="144"/>
      <c r="T166" s="145" t="s">
        <v>5</v>
      </c>
      <c r="U166" s="42" t="s">
        <v>36</v>
      </c>
      <c r="V166" s="146">
        <v>0.17699999999999999</v>
      </c>
      <c r="W166" s="146">
        <f>V166*K166</f>
        <v>30.09</v>
      </c>
      <c r="X166" s="146">
        <v>0</v>
      </c>
      <c r="Y166" s="146">
        <f>X166*K166</f>
        <v>0</v>
      </c>
      <c r="Z166" s="146">
        <v>0</v>
      </c>
      <c r="AA166" s="147">
        <f>Z166*K166</f>
        <v>0</v>
      </c>
      <c r="AR166" s="20" t="s">
        <v>131</v>
      </c>
      <c r="AT166" s="20" t="s">
        <v>127</v>
      </c>
      <c r="AU166" s="20" t="s">
        <v>93</v>
      </c>
      <c r="AY166" s="20" t="s">
        <v>126</v>
      </c>
      <c r="BE166" s="148">
        <f>IF(U166="základní",N166,0)</f>
        <v>0</v>
      </c>
      <c r="BF166" s="148">
        <f>IF(U166="snížená",N166,0)</f>
        <v>0</v>
      </c>
      <c r="BG166" s="148">
        <f>IF(U166="zákl. přenesená",N166,0)</f>
        <v>0</v>
      </c>
      <c r="BH166" s="148">
        <f>IF(U166="sníž. přenesená",N166,0)</f>
        <v>0</v>
      </c>
      <c r="BI166" s="148">
        <f>IF(U166="nulová",N166,0)</f>
        <v>0</v>
      </c>
      <c r="BJ166" s="20" t="s">
        <v>79</v>
      </c>
      <c r="BK166" s="148">
        <f>ROUND(L166*K166,2)</f>
        <v>0</v>
      </c>
      <c r="BL166" s="20" t="s">
        <v>131</v>
      </c>
      <c r="BM166" s="20" t="s">
        <v>207</v>
      </c>
    </row>
    <row r="167" spans="2:65" s="1" customFormat="1" ht="38.25" customHeight="1">
      <c r="B167" s="139"/>
      <c r="C167" s="140" t="s">
        <v>208</v>
      </c>
      <c r="D167" s="140" t="s">
        <v>127</v>
      </c>
      <c r="E167" s="141" t="s">
        <v>209</v>
      </c>
      <c r="F167" s="217" t="s">
        <v>210</v>
      </c>
      <c r="G167" s="217"/>
      <c r="H167" s="217"/>
      <c r="I167" s="217"/>
      <c r="J167" s="142" t="s">
        <v>130</v>
      </c>
      <c r="K167" s="143">
        <v>170</v>
      </c>
      <c r="L167" s="218"/>
      <c r="M167" s="218"/>
      <c r="N167" s="218">
        <f>ROUND(L167*K167,2)</f>
        <v>0</v>
      </c>
      <c r="O167" s="218"/>
      <c r="P167" s="218"/>
      <c r="Q167" s="218"/>
      <c r="R167" s="144"/>
      <c r="T167" s="145" t="s">
        <v>5</v>
      </c>
      <c r="U167" s="42" t="s">
        <v>36</v>
      </c>
      <c r="V167" s="146">
        <v>5.8000000000000003E-2</v>
      </c>
      <c r="W167" s="146">
        <f>V167*K167</f>
        <v>9.8600000000000012</v>
      </c>
      <c r="X167" s="146">
        <v>0</v>
      </c>
      <c r="Y167" s="146">
        <f>X167*K167</f>
        <v>0</v>
      </c>
      <c r="Z167" s="146">
        <v>0</v>
      </c>
      <c r="AA167" s="147">
        <f>Z167*K167</f>
        <v>0</v>
      </c>
      <c r="AR167" s="20" t="s">
        <v>131</v>
      </c>
      <c r="AT167" s="20" t="s">
        <v>127</v>
      </c>
      <c r="AU167" s="20" t="s">
        <v>93</v>
      </c>
      <c r="AY167" s="20" t="s">
        <v>126</v>
      </c>
      <c r="BE167" s="148">
        <f>IF(U167="základní",N167,0)</f>
        <v>0</v>
      </c>
      <c r="BF167" s="148">
        <f>IF(U167="snížená",N167,0)</f>
        <v>0</v>
      </c>
      <c r="BG167" s="148">
        <f>IF(U167="zákl. přenesená",N167,0)</f>
        <v>0</v>
      </c>
      <c r="BH167" s="148">
        <f>IF(U167="sníž. přenesená",N167,0)</f>
        <v>0</v>
      </c>
      <c r="BI167" s="148">
        <f>IF(U167="nulová",N167,0)</f>
        <v>0</v>
      </c>
      <c r="BJ167" s="20" t="s">
        <v>79</v>
      </c>
      <c r="BK167" s="148">
        <f>ROUND(L167*K167,2)</f>
        <v>0</v>
      </c>
      <c r="BL167" s="20" t="s">
        <v>131</v>
      </c>
      <c r="BM167" s="20" t="s">
        <v>211</v>
      </c>
    </row>
    <row r="168" spans="2:65" s="1" customFormat="1" ht="16.5" customHeight="1">
      <c r="B168" s="139"/>
      <c r="C168" s="165" t="s">
        <v>212</v>
      </c>
      <c r="D168" s="165" t="s">
        <v>213</v>
      </c>
      <c r="E168" s="166" t="s">
        <v>214</v>
      </c>
      <c r="F168" s="223" t="s">
        <v>215</v>
      </c>
      <c r="G168" s="223"/>
      <c r="H168" s="223"/>
      <c r="I168" s="223"/>
      <c r="J168" s="167" t="s">
        <v>216</v>
      </c>
      <c r="K168" s="168">
        <v>4.25</v>
      </c>
      <c r="L168" s="224"/>
      <c r="M168" s="224"/>
      <c r="N168" s="224">
        <f>ROUND(L168*K168,2)</f>
        <v>0</v>
      </c>
      <c r="O168" s="218"/>
      <c r="P168" s="218"/>
      <c r="Q168" s="218"/>
      <c r="R168" s="144"/>
      <c r="T168" s="145" t="s">
        <v>5</v>
      </c>
      <c r="U168" s="42" t="s">
        <v>36</v>
      </c>
      <c r="V168" s="146">
        <v>0</v>
      </c>
      <c r="W168" s="146">
        <f>V168*K168</f>
        <v>0</v>
      </c>
      <c r="X168" s="146">
        <v>1E-3</v>
      </c>
      <c r="Y168" s="146">
        <f>X168*K168</f>
        <v>4.2500000000000003E-3</v>
      </c>
      <c r="Z168" s="146">
        <v>0</v>
      </c>
      <c r="AA168" s="147">
        <f>Z168*K168</f>
        <v>0</v>
      </c>
      <c r="AR168" s="20" t="s">
        <v>166</v>
      </c>
      <c r="AT168" s="20" t="s">
        <v>213</v>
      </c>
      <c r="AU168" s="20" t="s">
        <v>93</v>
      </c>
      <c r="AY168" s="20" t="s">
        <v>126</v>
      </c>
      <c r="BE168" s="148">
        <f>IF(U168="základní",N168,0)</f>
        <v>0</v>
      </c>
      <c r="BF168" s="148">
        <f>IF(U168="snížená",N168,0)</f>
        <v>0</v>
      </c>
      <c r="BG168" s="148">
        <f>IF(U168="zákl. přenesená",N168,0)</f>
        <v>0</v>
      </c>
      <c r="BH168" s="148">
        <f>IF(U168="sníž. přenesená",N168,0)</f>
        <v>0</v>
      </c>
      <c r="BI168" s="148">
        <f>IF(U168="nulová",N168,0)</f>
        <v>0</v>
      </c>
      <c r="BJ168" s="20" t="s">
        <v>79</v>
      </c>
      <c r="BK168" s="148">
        <f>ROUND(L168*K168,2)</f>
        <v>0</v>
      </c>
      <c r="BL168" s="20" t="s">
        <v>131</v>
      </c>
      <c r="BM168" s="20" t="s">
        <v>217</v>
      </c>
    </row>
    <row r="169" spans="2:65" s="1" customFormat="1" ht="25.5" customHeight="1">
      <c r="B169" s="139"/>
      <c r="C169" s="140" t="s">
        <v>218</v>
      </c>
      <c r="D169" s="140" t="s">
        <v>127</v>
      </c>
      <c r="E169" s="141" t="s">
        <v>219</v>
      </c>
      <c r="F169" s="217" t="s">
        <v>220</v>
      </c>
      <c r="G169" s="217"/>
      <c r="H169" s="217"/>
      <c r="I169" s="217"/>
      <c r="J169" s="142" t="s">
        <v>130</v>
      </c>
      <c r="K169" s="143">
        <v>170</v>
      </c>
      <c r="L169" s="218"/>
      <c r="M169" s="218"/>
      <c r="N169" s="218">
        <f>ROUND(L169*K169,2)</f>
        <v>0</v>
      </c>
      <c r="O169" s="218"/>
      <c r="P169" s="218"/>
      <c r="Q169" s="218"/>
      <c r="R169" s="144"/>
      <c r="T169" s="145" t="s">
        <v>5</v>
      </c>
      <c r="U169" s="42" t="s">
        <v>36</v>
      </c>
      <c r="V169" s="146">
        <v>1.2999999999999999E-2</v>
      </c>
      <c r="W169" s="146">
        <f>V169*K169</f>
        <v>2.21</v>
      </c>
      <c r="X169" s="146">
        <v>0</v>
      </c>
      <c r="Y169" s="146">
        <f>X169*K169</f>
        <v>0</v>
      </c>
      <c r="Z169" s="146">
        <v>0</v>
      </c>
      <c r="AA169" s="147">
        <f>Z169*K169</f>
        <v>0</v>
      </c>
      <c r="AR169" s="20" t="s">
        <v>131</v>
      </c>
      <c r="AT169" s="20" t="s">
        <v>127</v>
      </c>
      <c r="AU169" s="20" t="s">
        <v>93</v>
      </c>
      <c r="AY169" s="20" t="s">
        <v>126</v>
      </c>
      <c r="BE169" s="148">
        <f>IF(U169="základní",N169,0)</f>
        <v>0</v>
      </c>
      <c r="BF169" s="148">
        <f>IF(U169="snížená",N169,0)</f>
        <v>0</v>
      </c>
      <c r="BG169" s="148">
        <f>IF(U169="zákl. přenesená",N169,0)</f>
        <v>0</v>
      </c>
      <c r="BH169" s="148">
        <f>IF(U169="sníž. přenesená",N169,0)</f>
        <v>0</v>
      </c>
      <c r="BI169" s="148">
        <f>IF(U169="nulová",N169,0)</f>
        <v>0</v>
      </c>
      <c r="BJ169" s="20" t="s">
        <v>79</v>
      </c>
      <c r="BK169" s="148">
        <f>ROUND(L169*K169,2)</f>
        <v>0</v>
      </c>
      <c r="BL169" s="20" t="s">
        <v>131</v>
      </c>
      <c r="BM169" s="20" t="s">
        <v>221</v>
      </c>
    </row>
    <row r="170" spans="2:65" s="10" customFormat="1" ht="16.5" customHeight="1">
      <c r="B170" s="149"/>
      <c r="C170" s="150"/>
      <c r="D170" s="150"/>
      <c r="E170" s="151" t="s">
        <v>5</v>
      </c>
      <c r="F170" s="219" t="s">
        <v>222</v>
      </c>
      <c r="G170" s="220"/>
      <c r="H170" s="220"/>
      <c r="I170" s="220"/>
      <c r="J170" s="150"/>
      <c r="K170" s="152">
        <v>170</v>
      </c>
      <c r="L170" s="150"/>
      <c r="M170" s="150"/>
      <c r="N170" s="150"/>
      <c r="O170" s="150"/>
      <c r="P170" s="150"/>
      <c r="Q170" s="150"/>
      <c r="R170" s="153"/>
      <c r="T170" s="154"/>
      <c r="U170" s="150"/>
      <c r="V170" s="150"/>
      <c r="W170" s="150"/>
      <c r="X170" s="150"/>
      <c r="Y170" s="150"/>
      <c r="Z170" s="150"/>
      <c r="AA170" s="155"/>
      <c r="AT170" s="156" t="s">
        <v>134</v>
      </c>
      <c r="AU170" s="156" t="s">
        <v>93</v>
      </c>
      <c r="AV170" s="10" t="s">
        <v>93</v>
      </c>
      <c r="AW170" s="10" t="s">
        <v>29</v>
      </c>
      <c r="AX170" s="10" t="s">
        <v>71</v>
      </c>
      <c r="AY170" s="156" t="s">
        <v>126</v>
      </c>
    </row>
    <row r="171" spans="2:65" s="11" customFormat="1" ht="16.5" customHeight="1">
      <c r="B171" s="157"/>
      <c r="C171" s="158"/>
      <c r="D171" s="158"/>
      <c r="E171" s="159" t="s">
        <v>5</v>
      </c>
      <c r="F171" s="221" t="s">
        <v>135</v>
      </c>
      <c r="G171" s="222"/>
      <c r="H171" s="222"/>
      <c r="I171" s="222"/>
      <c r="J171" s="158"/>
      <c r="K171" s="160">
        <v>170</v>
      </c>
      <c r="L171" s="158"/>
      <c r="M171" s="158"/>
      <c r="N171" s="158"/>
      <c r="O171" s="158"/>
      <c r="P171" s="158"/>
      <c r="Q171" s="158"/>
      <c r="R171" s="161"/>
      <c r="T171" s="162"/>
      <c r="U171" s="158"/>
      <c r="V171" s="158"/>
      <c r="W171" s="158"/>
      <c r="X171" s="158"/>
      <c r="Y171" s="158"/>
      <c r="Z171" s="158"/>
      <c r="AA171" s="163"/>
      <c r="AT171" s="164" t="s">
        <v>134</v>
      </c>
      <c r="AU171" s="164" t="s">
        <v>93</v>
      </c>
      <c r="AV171" s="11" t="s">
        <v>131</v>
      </c>
      <c r="AW171" s="11" t="s">
        <v>29</v>
      </c>
      <c r="AX171" s="11" t="s">
        <v>79</v>
      </c>
      <c r="AY171" s="164" t="s">
        <v>126</v>
      </c>
    </row>
    <row r="172" spans="2:65" s="1" customFormat="1" ht="25.5" customHeight="1">
      <c r="B172" s="139"/>
      <c r="C172" s="140" t="s">
        <v>223</v>
      </c>
      <c r="D172" s="140" t="s">
        <v>127</v>
      </c>
      <c r="E172" s="141" t="s">
        <v>224</v>
      </c>
      <c r="F172" s="217" t="s">
        <v>225</v>
      </c>
      <c r="G172" s="217"/>
      <c r="H172" s="217"/>
      <c r="I172" s="217"/>
      <c r="J172" s="142" t="s">
        <v>130</v>
      </c>
      <c r="K172" s="143">
        <v>435</v>
      </c>
      <c r="L172" s="218"/>
      <c r="M172" s="218"/>
      <c r="N172" s="218">
        <f>ROUND(L172*K172,2)</f>
        <v>0</v>
      </c>
      <c r="O172" s="218"/>
      <c r="P172" s="218"/>
      <c r="Q172" s="218"/>
      <c r="R172" s="144"/>
      <c r="T172" s="145" t="s">
        <v>5</v>
      </c>
      <c r="U172" s="42" t="s">
        <v>36</v>
      </c>
      <c r="V172" s="146">
        <v>1.7999999999999999E-2</v>
      </c>
      <c r="W172" s="146">
        <f>V172*K172</f>
        <v>7.8299999999999992</v>
      </c>
      <c r="X172" s="146">
        <v>0</v>
      </c>
      <c r="Y172" s="146">
        <f>X172*K172</f>
        <v>0</v>
      </c>
      <c r="Z172" s="146">
        <v>0</v>
      </c>
      <c r="AA172" s="147">
        <f>Z172*K172</f>
        <v>0</v>
      </c>
      <c r="AR172" s="20" t="s">
        <v>131</v>
      </c>
      <c r="AT172" s="20" t="s">
        <v>127</v>
      </c>
      <c r="AU172" s="20" t="s">
        <v>93</v>
      </c>
      <c r="AY172" s="20" t="s">
        <v>126</v>
      </c>
      <c r="BE172" s="148">
        <f>IF(U172="základní",N172,0)</f>
        <v>0</v>
      </c>
      <c r="BF172" s="148">
        <f>IF(U172="snížená",N172,0)</f>
        <v>0</v>
      </c>
      <c r="BG172" s="148">
        <f>IF(U172="zákl. přenesená",N172,0)</f>
        <v>0</v>
      </c>
      <c r="BH172" s="148">
        <f>IF(U172="sníž. přenesená",N172,0)</f>
        <v>0</v>
      </c>
      <c r="BI172" s="148">
        <f>IF(U172="nulová",N172,0)</f>
        <v>0</v>
      </c>
      <c r="BJ172" s="20" t="s">
        <v>79</v>
      </c>
      <c r="BK172" s="148">
        <f>ROUND(L172*K172,2)</f>
        <v>0</v>
      </c>
      <c r="BL172" s="20" t="s">
        <v>131</v>
      </c>
      <c r="BM172" s="20" t="s">
        <v>226</v>
      </c>
    </row>
    <row r="173" spans="2:65" s="10" customFormat="1" ht="16.5" customHeight="1">
      <c r="B173" s="149"/>
      <c r="C173" s="150"/>
      <c r="D173" s="150"/>
      <c r="E173" s="151" t="s">
        <v>5</v>
      </c>
      <c r="F173" s="219" t="s">
        <v>227</v>
      </c>
      <c r="G173" s="220"/>
      <c r="H173" s="220"/>
      <c r="I173" s="220"/>
      <c r="J173" s="150"/>
      <c r="K173" s="152">
        <v>260</v>
      </c>
      <c r="L173" s="150"/>
      <c r="M173" s="150"/>
      <c r="N173" s="150"/>
      <c r="O173" s="150"/>
      <c r="P173" s="150"/>
      <c r="Q173" s="150"/>
      <c r="R173" s="153"/>
      <c r="T173" s="154"/>
      <c r="U173" s="150"/>
      <c r="V173" s="150"/>
      <c r="W173" s="150"/>
      <c r="X173" s="150"/>
      <c r="Y173" s="150"/>
      <c r="Z173" s="150"/>
      <c r="AA173" s="155"/>
      <c r="AT173" s="156" t="s">
        <v>134</v>
      </c>
      <c r="AU173" s="156" t="s">
        <v>93</v>
      </c>
      <c r="AV173" s="10" t="s">
        <v>93</v>
      </c>
      <c r="AW173" s="10" t="s">
        <v>29</v>
      </c>
      <c r="AX173" s="10" t="s">
        <v>71</v>
      </c>
      <c r="AY173" s="156" t="s">
        <v>126</v>
      </c>
    </row>
    <row r="174" spans="2:65" s="10" customFormat="1" ht="16.5" customHeight="1">
      <c r="B174" s="149"/>
      <c r="C174" s="150"/>
      <c r="D174" s="150"/>
      <c r="E174" s="151" t="s">
        <v>5</v>
      </c>
      <c r="F174" s="225" t="s">
        <v>228</v>
      </c>
      <c r="G174" s="226"/>
      <c r="H174" s="226"/>
      <c r="I174" s="226"/>
      <c r="J174" s="150"/>
      <c r="K174" s="152">
        <v>5</v>
      </c>
      <c r="L174" s="150"/>
      <c r="M174" s="150"/>
      <c r="N174" s="150"/>
      <c r="O174" s="150"/>
      <c r="P174" s="150"/>
      <c r="Q174" s="150"/>
      <c r="R174" s="153"/>
      <c r="T174" s="154"/>
      <c r="U174" s="150"/>
      <c r="V174" s="150"/>
      <c r="W174" s="150"/>
      <c r="X174" s="150"/>
      <c r="Y174" s="150"/>
      <c r="Z174" s="150"/>
      <c r="AA174" s="155"/>
      <c r="AT174" s="156" t="s">
        <v>134</v>
      </c>
      <c r="AU174" s="156" t="s">
        <v>93</v>
      </c>
      <c r="AV174" s="10" t="s">
        <v>93</v>
      </c>
      <c r="AW174" s="10" t="s">
        <v>29</v>
      </c>
      <c r="AX174" s="10" t="s">
        <v>71</v>
      </c>
      <c r="AY174" s="156" t="s">
        <v>126</v>
      </c>
    </row>
    <row r="175" spans="2:65" s="10" customFormat="1" ht="16.5" customHeight="1">
      <c r="B175" s="149"/>
      <c r="C175" s="150"/>
      <c r="D175" s="150"/>
      <c r="E175" s="151" t="s">
        <v>5</v>
      </c>
      <c r="F175" s="225" t="s">
        <v>229</v>
      </c>
      <c r="G175" s="226"/>
      <c r="H175" s="226"/>
      <c r="I175" s="226"/>
      <c r="J175" s="150"/>
      <c r="K175" s="152">
        <v>42</v>
      </c>
      <c r="L175" s="150"/>
      <c r="M175" s="150"/>
      <c r="N175" s="150"/>
      <c r="O175" s="150"/>
      <c r="P175" s="150"/>
      <c r="Q175" s="150"/>
      <c r="R175" s="153"/>
      <c r="T175" s="154"/>
      <c r="U175" s="150"/>
      <c r="V175" s="150"/>
      <c r="W175" s="150"/>
      <c r="X175" s="150"/>
      <c r="Y175" s="150"/>
      <c r="Z175" s="150"/>
      <c r="AA175" s="155"/>
      <c r="AT175" s="156" t="s">
        <v>134</v>
      </c>
      <c r="AU175" s="156" t="s">
        <v>93</v>
      </c>
      <c r="AV175" s="10" t="s">
        <v>93</v>
      </c>
      <c r="AW175" s="10" t="s">
        <v>29</v>
      </c>
      <c r="AX175" s="10" t="s">
        <v>71</v>
      </c>
      <c r="AY175" s="156" t="s">
        <v>126</v>
      </c>
    </row>
    <row r="176" spans="2:65" s="10" customFormat="1" ht="16.5" customHeight="1">
      <c r="B176" s="149"/>
      <c r="C176" s="150"/>
      <c r="D176" s="150"/>
      <c r="E176" s="151" t="s">
        <v>5</v>
      </c>
      <c r="F176" s="225" t="s">
        <v>230</v>
      </c>
      <c r="G176" s="226"/>
      <c r="H176" s="226"/>
      <c r="I176" s="226"/>
      <c r="J176" s="150"/>
      <c r="K176" s="152">
        <v>30</v>
      </c>
      <c r="L176" s="150"/>
      <c r="M176" s="150"/>
      <c r="N176" s="150"/>
      <c r="O176" s="150"/>
      <c r="P176" s="150"/>
      <c r="Q176" s="150"/>
      <c r="R176" s="153"/>
      <c r="T176" s="154"/>
      <c r="U176" s="150"/>
      <c r="V176" s="150"/>
      <c r="W176" s="150"/>
      <c r="X176" s="150"/>
      <c r="Y176" s="150"/>
      <c r="Z176" s="150"/>
      <c r="AA176" s="155"/>
      <c r="AT176" s="156" t="s">
        <v>134</v>
      </c>
      <c r="AU176" s="156" t="s">
        <v>93</v>
      </c>
      <c r="AV176" s="10" t="s">
        <v>93</v>
      </c>
      <c r="AW176" s="10" t="s">
        <v>29</v>
      </c>
      <c r="AX176" s="10" t="s">
        <v>71</v>
      </c>
      <c r="AY176" s="156" t="s">
        <v>126</v>
      </c>
    </row>
    <row r="177" spans="2:65" s="10" customFormat="1" ht="16.5" customHeight="1">
      <c r="B177" s="149"/>
      <c r="C177" s="150"/>
      <c r="D177" s="150"/>
      <c r="E177" s="151" t="s">
        <v>5</v>
      </c>
      <c r="F177" s="225" t="s">
        <v>231</v>
      </c>
      <c r="G177" s="226"/>
      <c r="H177" s="226"/>
      <c r="I177" s="226"/>
      <c r="J177" s="150"/>
      <c r="K177" s="152">
        <v>48</v>
      </c>
      <c r="L177" s="150"/>
      <c r="M177" s="150"/>
      <c r="N177" s="150"/>
      <c r="O177" s="150"/>
      <c r="P177" s="150"/>
      <c r="Q177" s="150"/>
      <c r="R177" s="153"/>
      <c r="T177" s="154"/>
      <c r="U177" s="150"/>
      <c r="V177" s="150"/>
      <c r="W177" s="150"/>
      <c r="X177" s="150"/>
      <c r="Y177" s="150"/>
      <c r="Z177" s="150"/>
      <c r="AA177" s="155"/>
      <c r="AT177" s="156" t="s">
        <v>134</v>
      </c>
      <c r="AU177" s="156" t="s">
        <v>93</v>
      </c>
      <c r="AV177" s="10" t="s">
        <v>93</v>
      </c>
      <c r="AW177" s="10" t="s">
        <v>29</v>
      </c>
      <c r="AX177" s="10" t="s">
        <v>71</v>
      </c>
      <c r="AY177" s="156" t="s">
        <v>126</v>
      </c>
    </row>
    <row r="178" spans="2:65" s="10" customFormat="1" ht="16.5" customHeight="1">
      <c r="B178" s="149"/>
      <c r="C178" s="150"/>
      <c r="D178" s="150"/>
      <c r="E178" s="151" t="s">
        <v>5</v>
      </c>
      <c r="F178" s="225" t="s">
        <v>232</v>
      </c>
      <c r="G178" s="226"/>
      <c r="H178" s="226"/>
      <c r="I178" s="226"/>
      <c r="J178" s="150"/>
      <c r="K178" s="152">
        <v>50</v>
      </c>
      <c r="L178" s="150"/>
      <c r="M178" s="150"/>
      <c r="N178" s="150"/>
      <c r="O178" s="150"/>
      <c r="P178" s="150"/>
      <c r="Q178" s="150"/>
      <c r="R178" s="153"/>
      <c r="T178" s="154"/>
      <c r="U178" s="150"/>
      <c r="V178" s="150"/>
      <c r="W178" s="150"/>
      <c r="X178" s="150"/>
      <c r="Y178" s="150"/>
      <c r="Z178" s="150"/>
      <c r="AA178" s="155"/>
      <c r="AT178" s="156" t="s">
        <v>134</v>
      </c>
      <c r="AU178" s="156" t="s">
        <v>93</v>
      </c>
      <c r="AV178" s="10" t="s">
        <v>93</v>
      </c>
      <c r="AW178" s="10" t="s">
        <v>29</v>
      </c>
      <c r="AX178" s="10" t="s">
        <v>71</v>
      </c>
      <c r="AY178" s="156" t="s">
        <v>126</v>
      </c>
    </row>
    <row r="179" spans="2:65" s="11" customFormat="1" ht="16.5" customHeight="1">
      <c r="B179" s="157"/>
      <c r="C179" s="158"/>
      <c r="D179" s="158"/>
      <c r="E179" s="159" t="s">
        <v>5</v>
      </c>
      <c r="F179" s="221" t="s">
        <v>135</v>
      </c>
      <c r="G179" s="222"/>
      <c r="H179" s="222"/>
      <c r="I179" s="222"/>
      <c r="J179" s="158"/>
      <c r="K179" s="160">
        <v>435</v>
      </c>
      <c r="L179" s="158"/>
      <c r="M179" s="158"/>
      <c r="N179" s="158"/>
      <c r="O179" s="158"/>
      <c r="P179" s="158"/>
      <c r="Q179" s="158"/>
      <c r="R179" s="161"/>
      <c r="T179" s="162"/>
      <c r="U179" s="158"/>
      <c r="V179" s="158"/>
      <c r="W179" s="158"/>
      <c r="X179" s="158"/>
      <c r="Y179" s="158"/>
      <c r="Z179" s="158"/>
      <c r="AA179" s="163"/>
      <c r="AT179" s="164" t="s">
        <v>134</v>
      </c>
      <c r="AU179" s="164" t="s">
        <v>93</v>
      </c>
      <c r="AV179" s="11" t="s">
        <v>131</v>
      </c>
      <c r="AW179" s="11" t="s">
        <v>29</v>
      </c>
      <c r="AX179" s="11" t="s">
        <v>79</v>
      </c>
      <c r="AY179" s="164" t="s">
        <v>126</v>
      </c>
    </row>
    <row r="180" spans="2:65" s="1" customFormat="1" ht="38.25" customHeight="1">
      <c r="B180" s="139"/>
      <c r="C180" s="140" t="s">
        <v>10</v>
      </c>
      <c r="D180" s="140" t="s">
        <v>127</v>
      </c>
      <c r="E180" s="141" t="s">
        <v>233</v>
      </c>
      <c r="F180" s="217" t="s">
        <v>234</v>
      </c>
      <c r="G180" s="217"/>
      <c r="H180" s="217"/>
      <c r="I180" s="217"/>
      <c r="J180" s="142" t="s">
        <v>130</v>
      </c>
      <c r="K180" s="143">
        <v>170</v>
      </c>
      <c r="L180" s="218"/>
      <c r="M180" s="218"/>
      <c r="N180" s="218">
        <f>ROUND(L180*K180,2)</f>
        <v>0</v>
      </c>
      <c r="O180" s="218"/>
      <c r="P180" s="218"/>
      <c r="Q180" s="218"/>
      <c r="R180" s="144"/>
      <c r="T180" s="145" t="s">
        <v>5</v>
      </c>
      <c r="U180" s="42" t="s">
        <v>36</v>
      </c>
      <c r="V180" s="146">
        <v>1.9E-2</v>
      </c>
      <c r="W180" s="146">
        <f>V180*K180</f>
        <v>3.23</v>
      </c>
      <c r="X180" s="146">
        <v>0</v>
      </c>
      <c r="Y180" s="146">
        <f>X180*K180</f>
        <v>0</v>
      </c>
      <c r="Z180" s="146">
        <v>0</v>
      </c>
      <c r="AA180" s="147">
        <f>Z180*K180</f>
        <v>0</v>
      </c>
      <c r="AR180" s="20" t="s">
        <v>131</v>
      </c>
      <c r="AT180" s="20" t="s">
        <v>127</v>
      </c>
      <c r="AU180" s="20" t="s">
        <v>93</v>
      </c>
      <c r="AY180" s="20" t="s">
        <v>126</v>
      </c>
      <c r="BE180" s="148">
        <f>IF(U180="základní",N180,0)</f>
        <v>0</v>
      </c>
      <c r="BF180" s="148">
        <f>IF(U180="snížená",N180,0)</f>
        <v>0</v>
      </c>
      <c r="BG180" s="148">
        <f>IF(U180="zákl. přenesená",N180,0)</f>
        <v>0</v>
      </c>
      <c r="BH180" s="148">
        <f>IF(U180="sníž. přenesená",N180,0)</f>
        <v>0</v>
      </c>
      <c r="BI180" s="148">
        <f>IF(U180="nulová",N180,0)</f>
        <v>0</v>
      </c>
      <c r="BJ180" s="20" t="s">
        <v>79</v>
      </c>
      <c r="BK180" s="148">
        <f>ROUND(L180*K180,2)</f>
        <v>0</v>
      </c>
      <c r="BL180" s="20" t="s">
        <v>131</v>
      </c>
      <c r="BM180" s="20" t="s">
        <v>235</v>
      </c>
    </row>
    <row r="181" spans="2:65" s="10" customFormat="1" ht="16.5" customHeight="1">
      <c r="B181" s="149"/>
      <c r="C181" s="150"/>
      <c r="D181" s="150"/>
      <c r="E181" s="151" t="s">
        <v>5</v>
      </c>
      <c r="F181" s="219" t="s">
        <v>236</v>
      </c>
      <c r="G181" s="220"/>
      <c r="H181" s="220"/>
      <c r="I181" s="220"/>
      <c r="J181" s="150"/>
      <c r="K181" s="152">
        <v>170</v>
      </c>
      <c r="L181" s="150"/>
      <c r="M181" s="150"/>
      <c r="N181" s="150"/>
      <c r="O181" s="150"/>
      <c r="P181" s="150"/>
      <c r="Q181" s="150"/>
      <c r="R181" s="153"/>
      <c r="T181" s="154"/>
      <c r="U181" s="150"/>
      <c r="V181" s="150"/>
      <c r="W181" s="150"/>
      <c r="X181" s="150"/>
      <c r="Y181" s="150"/>
      <c r="Z181" s="150"/>
      <c r="AA181" s="155"/>
      <c r="AT181" s="156" t="s">
        <v>134</v>
      </c>
      <c r="AU181" s="156" t="s">
        <v>93</v>
      </c>
      <c r="AV181" s="10" t="s">
        <v>93</v>
      </c>
      <c r="AW181" s="10" t="s">
        <v>29</v>
      </c>
      <c r="AX181" s="10" t="s">
        <v>71</v>
      </c>
      <c r="AY181" s="156" t="s">
        <v>126</v>
      </c>
    </row>
    <row r="182" spans="2:65" s="11" customFormat="1" ht="16.5" customHeight="1">
      <c r="B182" s="157"/>
      <c r="C182" s="158"/>
      <c r="D182" s="158"/>
      <c r="E182" s="159" t="s">
        <v>5</v>
      </c>
      <c r="F182" s="221" t="s">
        <v>135</v>
      </c>
      <c r="G182" s="222"/>
      <c r="H182" s="222"/>
      <c r="I182" s="222"/>
      <c r="J182" s="158"/>
      <c r="K182" s="160">
        <v>170</v>
      </c>
      <c r="L182" s="158"/>
      <c r="M182" s="158"/>
      <c r="N182" s="158"/>
      <c r="O182" s="158"/>
      <c r="P182" s="158"/>
      <c r="Q182" s="158"/>
      <c r="R182" s="161"/>
      <c r="T182" s="162"/>
      <c r="U182" s="158"/>
      <c r="V182" s="158"/>
      <c r="W182" s="158"/>
      <c r="X182" s="158"/>
      <c r="Y182" s="158"/>
      <c r="Z182" s="158"/>
      <c r="AA182" s="163"/>
      <c r="AT182" s="164" t="s">
        <v>134</v>
      </c>
      <c r="AU182" s="164" t="s">
        <v>93</v>
      </c>
      <c r="AV182" s="11" t="s">
        <v>131</v>
      </c>
      <c r="AW182" s="11" t="s">
        <v>29</v>
      </c>
      <c r="AX182" s="11" t="s">
        <v>79</v>
      </c>
      <c r="AY182" s="164" t="s">
        <v>126</v>
      </c>
    </row>
    <row r="183" spans="2:65" s="9" customFormat="1" ht="29.85" customHeight="1">
      <c r="B183" s="128"/>
      <c r="C183" s="129"/>
      <c r="D183" s="138" t="s">
        <v>104</v>
      </c>
      <c r="E183" s="138"/>
      <c r="F183" s="138"/>
      <c r="G183" s="138"/>
      <c r="H183" s="138"/>
      <c r="I183" s="138"/>
      <c r="J183" s="138"/>
      <c r="K183" s="138"/>
      <c r="L183" s="138"/>
      <c r="M183" s="138"/>
      <c r="N183" s="212">
        <f>BK183</f>
        <v>0</v>
      </c>
      <c r="O183" s="213"/>
      <c r="P183" s="213"/>
      <c r="Q183" s="213"/>
      <c r="R183" s="131"/>
      <c r="T183" s="132"/>
      <c r="U183" s="129"/>
      <c r="V183" s="129"/>
      <c r="W183" s="133">
        <f>SUM(W184:W191)</f>
        <v>35.062999999999995</v>
      </c>
      <c r="X183" s="129"/>
      <c r="Y183" s="133">
        <f>SUM(Y184:Y191)</f>
        <v>0.17563000000000001</v>
      </c>
      <c r="Z183" s="129"/>
      <c r="AA183" s="134">
        <f>SUM(AA184:AA191)</f>
        <v>0</v>
      </c>
      <c r="AR183" s="135" t="s">
        <v>79</v>
      </c>
      <c r="AT183" s="136" t="s">
        <v>70</v>
      </c>
      <c r="AU183" s="136" t="s">
        <v>79</v>
      </c>
      <c r="AY183" s="135" t="s">
        <v>126</v>
      </c>
      <c r="BK183" s="137">
        <f>SUM(BK184:BK191)</f>
        <v>0</v>
      </c>
    </row>
    <row r="184" spans="2:65" s="1" customFormat="1" ht="38.25" customHeight="1">
      <c r="B184" s="139"/>
      <c r="C184" s="140" t="s">
        <v>237</v>
      </c>
      <c r="D184" s="140" t="s">
        <v>127</v>
      </c>
      <c r="E184" s="141" t="s">
        <v>238</v>
      </c>
      <c r="F184" s="217" t="s">
        <v>239</v>
      </c>
      <c r="G184" s="217"/>
      <c r="H184" s="217"/>
      <c r="I184" s="217"/>
      <c r="J184" s="142" t="s">
        <v>147</v>
      </c>
      <c r="K184" s="143">
        <v>15.75</v>
      </c>
      <c r="L184" s="218"/>
      <c r="M184" s="218"/>
      <c r="N184" s="218">
        <f>ROUND(L184*K184,2)</f>
        <v>0</v>
      </c>
      <c r="O184" s="218"/>
      <c r="P184" s="218"/>
      <c r="Q184" s="218"/>
      <c r="R184" s="144"/>
      <c r="T184" s="145" t="s">
        <v>5</v>
      </c>
      <c r="U184" s="42" t="s">
        <v>36</v>
      </c>
      <c r="V184" s="146">
        <v>1</v>
      </c>
      <c r="W184" s="146">
        <f>V184*K184</f>
        <v>15.75</v>
      </c>
      <c r="X184" s="146">
        <v>0</v>
      </c>
      <c r="Y184" s="146">
        <f>X184*K184</f>
        <v>0</v>
      </c>
      <c r="Z184" s="146">
        <v>0</v>
      </c>
      <c r="AA184" s="147">
        <f>Z184*K184</f>
        <v>0</v>
      </c>
      <c r="AR184" s="20" t="s">
        <v>131</v>
      </c>
      <c r="AT184" s="20" t="s">
        <v>127</v>
      </c>
      <c r="AU184" s="20" t="s">
        <v>93</v>
      </c>
      <c r="AY184" s="20" t="s">
        <v>126</v>
      </c>
      <c r="BE184" s="148">
        <f>IF(U184="základní",N184,0)</f>
        <v>0</v>
      </c>
      <c r="BF184" s="148">
        <f>IF(U184="snížená",N184,0)</f>
        <v>0</v>
      </c>
      <c r="BG184" s="148">
        <f>IF(U184="zákl. přenesená",N184,0)</f>
        <v>0</v>
      </c>
      <c r="BH184" s="148">
        <f>IF(U184="sníž. přenesená",N184,0)</f>
        <v>0</v>
      </c>
      <c r="BI184" s="148">
        <f>IF(U184="nulová",N184,0)</f>
        <v>0</v>
      </c>
      <c r="BJ184" s="20" t="s">
        <v>79</v>
      </c>
      <c r="BK184" s="148">
        <f>ROUND(L184*K184,2)</f>
        <v>0</v>
      </c>
      <c r="BL184" s="20" t="s">
        <v>131</v>
      </c>
      <c r="BM184" s="20" t="s">
        <v>240</v>
      </c>
    </row>
    <row r="185" spans="2:65" s="10" customFormat="1" ht="16.5" customHeight="1">
      <c r="B185" s="149"/>
      <c r="C185" s="150"/>
      <c r="D185" s="150"/>
      <c r="E185" s="151" t="s">
        <v>5</v>
      </c>
      <c r="F185" s="219" t="s">
        <v>170</v>
      </c>
      <c r="G185" s="220"/>
      <c r="H185" s="220"/>
      <c r="I185" s="220"/>
      <c r="J185" s="150"/>
      <c r="K185" s="152">
        <v>15.75</v>
      </c>
      <c r="L185" s="150"/>
      <c r="M185" s="150"/>
      <c r="N185" s="150"/>
      <c r="O185" s="150"/>
      <c r="P185" s="150"/>
      <c r="Q185" s="150"/>
      <c r="R185" s="153"/>
      <c r="T185" s="154"/>
      <c r="U185" s="150"/>
      <c r="V185" s="150"/>
      <c r="W185" s="150"/>
      <c r="X185" s="150"/>
      <c r="Y185" s="150"/>
      <c r="Z185" s="150"/>
      <c r="AA185" s="155"/>
      <c r="AT185" s="156" t="s">
        <v>134</v>
      </c>
      <c r="AU185" s="156" t="s">
        <v>93</v>
      </c>
      <c r="AV185" s="10" t="s">
        <v>93</v>
      </c>
      <c r="AW185" s="10" t="s">
        <v>29</v>
      </c>
      <c r="AX185" s="10" t="s">
        <v>71</v>
      </c>
      <c r="AY185" s="156" t="s">
        <v>126</v>
      </c>
    </row>
    <row r="186" spans="2:65" s="11" customFormat="1" ht="16.5" customHeight="1">
      <c r="B186" s="157"/>
      <c r="C186" s="158"/>
      <c r="D186" s="158"/>
      <c r="E186" s="159" t="s">
        <v>5</v>
      </c>
      <c r="F186" s="221" t="s">
        <v>135</v>
      </c>
      <c r="G186" s="222"/>
      <c r="H186" s="222"/>
      <c r="I186" s="222"/>
      <c r="J186" s="158"/>
      <c r="K186" s="160">
        <v>15.75</v>
      </c>
      <c r="L186" s="158"/>
      <c r="M186" s="158"/>
      <c r="N186" s="158"/>
      <c r="O186" s="158"/>
      <c r="P186" s="158"/>
      <c r="Q186" s="158"/>
      <c r="R186" s="161"/>
      <c r="T186" s="162"/>
      <c r="U186" s="158"/>
      <c r="V186" s="158"/>
      <c r="W186" s="158"/>
      <c r="X186" s="158"/>
      <c r="Y186" s="158"/>
      <c r="Z186" s="158"/>
      <c r="AA186" s="163"/>
      <c r="AT186" s="164" t="s">
        <v>134</v>
      </c>
      <c r="AU186" s="164" t="s">
        <v>93</v>
      </c>
      <c r="AV186" s="11" t="s">
        <v>131</v>
      </c>
      <c r="AW186" s="11" t="s">
        <v>29</v>
      </c>
      <c r="AX186" s="11" t="s">
        <v>79</v>
      </c>
      <c r="AY186" s="164" t="s">
        <v>126</v>
      </c>
    </row>
    <row r="187" spans="2:65" s="1" customFormat="1" ht="25.5" customHeight="1">
      <c r="B187" s="139"/>
      <c r="C187" s="140" t="s">
        <v>241</v>
      </c>
      <c r="D187" s="140" t="s">
        <v>127</v>
      </c>
      <c r="E187" s="141" t="s">
        <v>242</v>
      </c>
      <c r="F187" s="217" t="s">
        <v>243</v>
      </c>
      <c r="G187" s="217"/>
      <c r="H187" s="217"/>
      <c r="I187" s="217"/>
      <c r="J187" s="142" t="s">
        <v>130</v>
      </c>
      <c r="K187" s="143">
        <v>133</v>
      </c>
      <c r="L187" s="218"/>
      <c r="M187" s="218"/>
      <c r="N187" s="218">
        <f>ROUND(L187*K187,2)</f>
        <v>0</v>
      </c>
      <c r="O187" s="218"/>
      <c r="P187" s="218"/>
      <c r="Q187" s="218"/>
      <c r="R187" s="144"/>
      <c r="T187" s="145" t="s">
        <v>5</v>
      </c>
      <c r="U187" s="42" t="s">
        <v>36</v>
      </c>
      <c r="V187" s="146">
        <v>0.111</v>
      </c>
      <c r="W187" s="146">
        <f>V187*K187</f>
        <v>14.763</v>
      </c>
      <c r="X187" s="146">
        <v>2.7E-4</v>
      </c>
      <c r="Y187" s="146">
        <f>X187*K187</f>
        <v>3.5909999999999997E-2</v>
      </c>
      <c r="Z187" s="146">
        <v>0</v>
      </c>
      <c r="AA187" s="147">
        <f>Z187*K187</f>
        <v>0</v>
      </c>
      <c r="AR187" s="20" t="s">
        <v>131</v>
      </c>
      <c r="AT187" s="20" t="s">
        <v>127</v>
      </c>
      <c r="AU187" s="20" t="s">
        <v>93</v>
      </c>
      <c r="AY187" s="20" t="s">
        <v>126</v>
      </c>
      <c r="BE187" s="148">
        <f>IF(U187="základní",N187,0)</f>
        <v>0</v>
      </c>
      <c r="BF187" s="148">
        <f>IF(U187="snížená",N187,0)</f>
        <v>0</v>
      </c>
      <c r="BG187" s="148">
        <f>IF(U187="zákl. přenesená",N187,0)</f>
        <v>0</v>
      </c>
      <c r="BH187" s="148">
        <f>IF(U187="sníž. přenesená",N187,0)</f>
        <v>0</v>
      </c>
      <c r="BI187" s="148">
        <f>IF(U187="nulová",N187,0)</f>
        <v>0</v>
      </c>
      <c r="BJ187" s="20" t="s">
        <v>79</v>
      </c>
      <c r="BK187" s="148">
        <f>ROUND(L187*K187,2)</f>
        <v>0</v>
      </c>
      <c r="BL187" s="20" t="s">
        <v>131</v>
      </c>
      <c r="BM187" s="20" t="s">
        <v>244</v>
      </c>
    </row>
    <row r="188" spans="2:65" s="10" customFormat="1" ht="16.5" customHeight="1">
      <c r="B188" s="149"/>
      <c r="C188" s="150"/>
      <c r="D188" s="150"/>
      <c r="E188" s="151" t="s">
        <v>5</v>
      </c>
      <c r="F188" s="219" t="s">
        <v>245</v>
      </c>
      <c r="G188" s="220"/>
      <c r="H188" s="220"/>
      <c r="I188" s="220"/>
      <c r="J188" s="150"/>
      <c r="K188" s="152">
        <v>133</v>
      </c>
      <c r="L188" s="150"/>
      <c r="M188" s="150"/>
      <c r="N188" s="150"/>
      <c r="O188" s="150"/>
      <c r="P188" s="150"/>
      <c r="Q188" s="150"/>
      <c r="R188" s="153"/>
      <c r="T188" s="154"/>
      <c r="U188" s="150"/>
      <c r="V188" s="150"/>
      <c r="W188" s="150"/>
      <c r="X188" s="150"/>
      <c r="Y188" s="150"/>
      <c r="Z188" s="150"/>
      <c r="AA188" s="155"/>
      <c r="AT188" s="156" t="s">
        <v>134</v>
      </c>
      <c r="AU188" s="156" t="s">
        <v>93</v>
      </c>
      <c r="AV188" s="10" t="s">
        <v>93</v>
      </c>
      <c r="AW188" s="10" t="s">
        <v>29</v>
      </c>
      <c r="AX188" s="10" t="s">
        <v>71</v>
      </c>
      <c r="AY188" s="156" t="s">
        <v>126</v>
      </c>
    </row>
    <row r="189" spans="2:65" s="11" customFormat="1" ht="16.5" customHeight="1">
      <c r="B189" s="157"/>
      <c r="C189" s="158"/>
      <c r="D189" s="158"/>
      <c r="E189" s="159" t="s">
        <v>5</v>
      </c>
      <c r="F189" s="221" t="s">
        <v>135</v>
      </c>
      <c r="G189" s="222"/>
      <c r="H189" s="222"/>
      <c r="I189" s="222"/>
      <c r="J189" s="158"/>
      <c r="K189" s="160">
        <v>133</v>
      </c>
      <c r="L189" s="158"/>
      <c r="M189" s="158"/>
      <c r="N189" s="158"/>
      <c r="O189" s="158"/>
      <c r="P189" s="158"/>
      <c r="Q189" s="158"/>
      <c r="R189" s="161"/>
      <c r="T189" s="162"/>
      <c r="U189" s="158"/>
      <c r="V189" s="158"/>
      <c r="W189" s="158"/>
      <c r="X189" s="158"/>
      <c r="Y189" s="158"/>
      <c r="Z189" s="158"/>
      <c r="AA189" s="163"/>
      <c r="AT189" s="164" t="s">
        <v>134</v>
      </c>
      <c r="AU189" s="164" t="s">
        <v>93</v>
      </c>
      <c r="AV189" s="11" t="s">
        <v>131</v>
      </c>
      <c r="AW189" s="11" t="s">
        <v>29</v>
      </c>
      <c r="AX189" s="11" t="s">
        <v>79</v>
      </c>
      <c r="AY189" s="164" t="s">
        <v>126</v>
      </c>
    </row>
    <row r="190" spans="2:65" s="1" customFormat="1" ht="16.5" customHeight="1">
      <c r="B190" s="139"/>
      <c r="C190" s="165" t="s">
        <v>246</v>
      </c>
      <c r="D190" s="165" t="s">
        <v>213</v>
      </c>
      <c r="E190" s="166" t="s">
        <v>247</v>
      </c>
      <c r="F190" s="223" t="s">
        <v>248</v>
      </c>
      <c r="G190" s="223"/>
      <c r="H190" s="223"/>
      <c r="I190" s="223"/>
      <c r="J190" s="167" t="s">
        <v>130</v>
      </c>
      <c r="K190" s="168">
        <v>146.30000000000001</v>
      </c>
      <c r="L190" s="224"/>
      <c r="M190" s="224"/>
      <c r="N190" s="224">
        <f>ROUND(L190*K190,2)</f>
        <v>0</v>
      </c>
      <c r="O190" s="218"/>
      <c r="P190" s="218"/>
      <c r="Q190" s="218"/>
      <c r="R190" s="144"/>
      <c r="T190" s="145" t="s">
        <v>5</v>
      </c>
      <c r="U190" s="42" t="s">
        <v>36</v>
      </c>
      <c r="V190" s="146">
        <v>0</v>
      </c>
      <c r="W190" s="146">
        <f>V190*K190</f>
        <v>0</v>
      </c>
      <c r="X190" s="146">
        <v>4.0000000000000002E-4</v>
      </c>
      <c r="Y190" s="146">
        <f>X190*K190</f>
        <v>5.852000000000001E-2</v>
      </c>
      <c r="Z190" s="146">
        <v>0</v>
      </c>
      <c r="AA190" s="147">
        <f>Z190*K190</f>
        <v>0</v>
      </c>
      <c r="AR190" s="20" t="s">
        <v>166</v>
      </c>
      <c r="AT190" s="20" t="s">
        <v>213</v>
      </c>
      <c r="AU190" s="20" t="s">
        <v>93</v>
      </c>
      <c r="AY190" s="20" t="s">
        <v>126</v>
      </c>
      <c r="BE190" s="148">
        <f>IF(U190="základní",N190,0)</f>
        <v>0</v>
      </c>
      <c r="BF190" s="148">
        <f>IF(U190="snížená",N190,0)</f>
        <v>0</v>
      </c>
      <c r="BG190" s="148">
        <f>IF(U190="zákl. přenesená",N190,0)</f>
        <v>0</v>
      </c>
      <c r="BH190" s="148">
        <f>IF(U190="sníž. přenesená",N190,0)</f>
        <v>0</v>
      </c>
      <c r="BI190" s="148">
        <f>IF(U190="nulová",N190,0)</f>
        <v>0</v>
      </c>
      <c r="BJ190" s="20" t="s">
        <v>79</v>
      </c>
      <c r="BK190" s="148">
        <f>ROUND(L190*K190,2)</f>
        <v>0</v>
      </c>
      <c r="BL190" s="20" t="s">
        <v>131</v>
      </c>
      <c r="BM190" s="20" t="s">
        <v>249</v>
      </c>
    </row>
    <row r="191" spans="2:65" s="1" customFormat="1" ht="25.5" customHeight="1">
      <c r="B191" s="139"/>
      <c r="C191" s="140" t="s">
        <v>250</v>
      </c>
      <c r="D191" s="140" t="s">
        <v>127</v>
      </c>
      <c r="E191" s="141" t="s">
        <v>251</v>
      </c>
      <c r="F191" s="217" t="s">
        <v>252</v>
      </c>
      <c r="G191" s="217"/>
      <c r="H191" s="217"/>
      <c r="I191" s="217"/>
      <c r="J191" s="142" t="s">
        <v>142</v>
      </c>
      <c r="K191" s="143">
        <v>70</v>
      </c>
      <c r="L191" s="218"/>
      <c r="M191" s="218"/>
      <c r="N191" s="218">
        <f>ROUND(L191*K191,2)</f>
        <v>0</v>
      </c>
      <c r="O191" s="218"/>
      <c r="P191" s="218"/>
      <c r="Q191" s="218"/>
      <c r="R191" s="144"/>
      <c r="T191" s="145" t="s">
        <v>5</v>
      </c>
      <c r="U191" s="42" t="s">
        <v>36</v>
      </c>
      <c r="V191" s="146">
        <v>6.5000000000000002E-2</v>
      </c>
      <c r="W191" s="146">
        <f>V191*K191</f>
        <v>4.55</v>
      </c>
      <c r="X191" s="146">
        <v>1.16E-3</v>
      </c>
      <c r="Y191" s="146">
        <f>X191*K191</f>
        <v>8.1199999999999994E-2</v>
      </c>
      <c r="Z191" s="146">
        <v>0</v>
      </c>
      <c r="AA191" s="147">
        <f>Z191*K191</f>
        <v>0</v>
      </c>
      <c r="AR191" s="20" t="s">
        <v>131</v>
      </c>
      <c r="AT191" s="20" t="s">
        <v>127</v>
      </c>
      <c r="AU191" s="20" t="s">
        <v>93</v>
      </c>
      <c r="AY191" s="20" t="s">
        <v>126</v>
      </c>
      <c r="BE191" s="148">
        <f>IF(U191="základní",N191,0)</f>
        <v>0</v>
      </c>
      <c r="BF191" s="148">
        <f>IF(U191="snížená",N191,0)</f>
        <v>0</v>
      </c>
      <c r="BG191" s="148">
        <f>IF(U191="zákl. přenesená",N191,0)</f>
        <v>0</v>
      </c>
      <c r="BH191" s="148">
        <f>IF(U191="sníž. přenesená",N191,0)</f>
        <v>0</v>
      </c>
      <c r="BI191" s="148">
        <f>IF(U191="nulová",N191,0)</f>
        <v>0</v>
      </c>
      <c r="BJ191" s="20" t="s">
        <v>79</v>
      </c>
      <c r="BK191" s="148">
        <f>ROUND(L191*K191,2)</f>
        <v>0</v>
      </c>
      <c r="BL191" s="20" t="s">
        <v>131</v>
      </c>
      <c r="BM191" s="20" t="s">
        <v>253</v>
      </c>
    </row>
    <row r="192" spans="2:65" s="9" customFormat="1" ht="29.85" customHeight="1">
      <c r="B192" s="128"/>
      <c r="C192" s="129"/>
      <c r="D192" s="138" t="s">
        <v>105</v>
      </c>
      <c r="E192" s="138"/>
      <c r="F192" s="138"/>
      <c r="G192" s="138"/>
      <c r="H192" s="138"/>
      <c r="I192" s="138"/>
      <c r="J192" s="138"/>
      <c r="K192" s="138"/>
      <c r="L192" s="138"/>
      <c r="M192" s="138"/>
      <c r="N192" s="210">
        <f>BK192</f>
        <v>0</v>
      </c>
      <c r="O192" s="211"/>
      <c r="P192" s="211"/>
      <c r="Q192" s="211"/>
      <c r="R192" s="131"/>
      <c r="T192" s="132"/>
      <c r="U192" s="129"/>
      <c r="V192" s="129"/>
      <c r="W192" s="133">
        <f>SUM(W193:W234)</f>
        <v>139.49700000000001</v>
      </c>
      <c r="X192" s="129"/>
      <c r="Y192" s="133">
        <f>SUM(Y193:Y234)</f>
        <v>30.081539999999997</v>
      </c>
      <c r="Z192" s="129"/>
      <c r="AA192" s="134">
        <f>SUM(AA193:AA234)</f>
        <v>0</v>
      </c>
      <c r="AR192" s="135" t="s">
        <v>79</v>
      </c>
      <c r="AT192" s="136" t="s">
        <v>70</v>
      </c>
      <c r="AU192" s="136" t="s">
        <v>79</v>
      </c>
      <c r="AY192" s="135" t="s">
        <v>126</v>
      </c>
      <c r="BK192" s="137">
        <f>SUM(BK193:BK234)</f>
        <v>0</v>
      </c>
    </row>
    <row r="193" spans="2:65" s="1" customFormat="1" ht="16.5" customHeight="1">
      <c r="B193" s="139"/>
      <c r="C193" s="140" t="s">
        <v>254</v>
      </c>
      <c r="D193" s="140" t="s">
        <v>127</v>
      </c>
      <c r="E193" s="141" t="s">
        <v>255</v>
      </c>
      <c r="F193" s="217" t="s">
        <v>256</v>
      </c>
      <c r="G193" s="217"/>
      <c r="H193" s="217"/>
      <c r="I193" s="217"/>
      <c r="J193" s="142" t="s">
        <v>130</v>
      </c>
      <c r="K193" s="143">
        <v>47</v>
      </c>
      <c r="L193" s="218"/>
      <c r="M193" s="218"/>
      <c r="N193" s="218">
        <f>ROUND(L193*K193,2)</f>
        <v>0</v>
      </c>
      <c r="O193" s="218"/>
      <c r="P193" s="218"/>
      <c r="Q193" s="218"/>
      <c r="R193" s="144"/>
      <c r="T193" s="145" t="s">
        <v>5</v>
      </c>
      <c r="U193" s="42" t="s">
        <v>36</v>
      </c>
      <c r="V193" s="146">
        <v>2.5999999999999999E-2</v>
      </c>
      <c r="W193" s="146">
        <f>V193*K193</f>
        <v>1.222</v>
      </c>
      <c r="X193" s="146">
        <v>0</v>
      </c>
      <c r="Y193" s="146">
        <f>X193*K193</f>
        <v>0</v>
      </c>
      <c r="Z193" s="146">
        <v>0</v>
      </c>
      <c r="AA193" s="147">
        <f>Z193*K193</f>
        <v>0</v>
      </c>
      <c r="AR193" s="20" t="s">
        <v>131</v>
      </c>
      <c r="AT193" s="20" t="s">
        <v>127</v>
      </c>
      <c r="AU193" s="20" t="s">
        <v>93</v>
      </c>
      <c r="AY193" s="20" t="s">
        <v>126</v>
      </c>
      <c r="BE193" s="148">
        <f>IF(U193="základní",N193,0)</f>
        <v>0</v>
      </c>
      <c r="BF193" s="148">
        <f>IF(U193="snížená",N193,0)</f>
        <v>0</v>
      </c>
      <c r="BG193" s="148">
        <f>IF(U193="zákl. přenesená",N193,0)</f>
        <v>0</v>
      </c>
      <c r="BH193" s="148">
        <f>IF(U193="sníž. přenesená",N193,0)</f>
        <v>0</v>
      </c>
      <c r="BI193" s="148">
        <f>IF(U193="nulová",N193,0)</f>
        <v>0</v>
      </c>
      <c r="BJ193" s="20" t="s">
        <v>79</v>
      </c>
      <c r="BK193" s="148">
        <f>ROUND(L193*K193,2)</f>
        <v>0</v>
      </c>
      <c r="BL193" s="20" t="s">
        <v>131</v>
      </c>
      <c r="BM193" s="20" t="s">
        <v>257</v>
      </c>
    </row>
    <row r="194" spans="2:65" s="10" customFormat="1" ht="16.5" customHeight="1">
      <c r="B194" s="149"/>
      <c r="C194" s="150"/>
      <c r="D194" s="150"/>
      <c r="E194" s="151" t="s">
        <v>5</v>
      </c>
      <c r="F194" s="219" t="s">
        <v>228</v>
      </c>
      <c r="G194" s="220"/>
      <c r="H194" s="220"/>
      <c r="I194" s="220"/>
      <c r="J194" s="150"/>
      <c r="K194" s="152">
        <v>5</v>
      </c>
      <c r="L194" s="150"/>
      <c r="M194" s="150"/>
      <c r="N194" s="150"/>
      <c r="O194" s="150"/>
      <c r="P194" s="150"/>
      <c r="Q194" s="150"/>
      <c r="R194" s="153"/>
      <c r="T194" s="154"/>
      <c r="U194" s="150"/>
      <c r="V194" s="150"/>
      <c r="W194" s="150"/>
      <c r="X194" s="150"/>
      <c r="Y194" s="150"/>
      <c r="Z194" s="150"/>
      <c r="AA194" s="155"/>
      <c r="AT194" s="156" t="s">
        <v>134</v>
      </c>
      <c r="AU194" s="156" t="s">
        <v>93</v>
      </c>
      <c r="AV194" s="10" t="s">
        <v>93</v>
      </c>
      <c r="AW194" s="10" t="s">
        <v>29</v>
      </c>
      <c r="AX194" s="10" t="s">
        <v>71</v>
      </c>
      <c r="AY194" s="156" t="s">
        <v>126</v>
      </c>
    </row>
    <row r="195" spans="2:65" s="10" customFormat="1" ht="16.5" customHeight="1">
      <c r="B195" s="149"/>
      <c r="C195" s="150"/>
      <c r="D195" s="150"/>
      <c r="E195" s="151" t="s">
        <v>5</v>
      </c>
      <c r="F195" s="225" t="s">
        <v>229</v>
      </c>
      <c r="G195" s="226"/>
      <c r="H195" s="226"/>
      <c r="I195" s="226"/>
      <c r="J195" s="150"/>
      <c r="K195" s="152">
        <v>42</v>
      </c>
      <c r="L195" s="150"/>
      <c r="M195" s="150"/>
      <c r="N195" s="150"/>
      <c r="O195" s="150"/>
      <c r="P195" s="150"/>
      <c r="Q195" s="150"/>
      <c r="R195" s="153"/>
      <c r="T195" s="154"/>
      <c r="U195" s="150"/>
      <c r="V195" s="150"/>
      <c r="W195" s="150"/>
      <c r="X195" s="150"/>
      <c r="Y195" s="150"/>
      <c r="Z195" s="150"/>
      <c r="AA195" s="155"/>
      <c r="AT195" s="156" t="s">
        <v>134</v>
      </c>
      <c r="AU195" s="156" t="s">
        <v>93</v>
      </c>
      <c r="AV195" s="10" t="s">
        <v>93</v>
      </c>
      <c r="AW195" s="10" t="s">
        <v>29</v>
      </c>
      <c r="AX195" s="10" t="s">
        <v>71</v>
      </c>
      <c r="AY195" s="156" t="s">
        <v>126</v>
      </c>
    </row>
    <row r="196" spans="2:65" s="11" customFormat="1" ht="16.5" customHeight="1">
      <c r="B196" s="157"/>
      <c r="C196" s="158"/>
      <c r="D196" s="158"/>
      <c r="E196" s="159" t="s">
        <v>5</v>
      </c>
      <c r="F196" s="221" t="s">
        <v>135</v>
      </c>
      <c r="G196" s="222"/>
      <c r="H196" s="222"/>
      <c r="I196" s="222"/>
      <c r="J196" s="158"/>
      <c r="K196" s="160">
        <v>47</v>
      </c>
      <c r="L196" s="158"/>
      <c r="M196" s="158"/>
      <c r="N196" s="158"/>
      <c r="O196" s="158"/>
      <c r="P196" s="158"/>
      <c r="Q196" s="158"/>
      <c r="R196" s="161"/>
      <c r="T196" s="162"/>
      <c r="U196" s="158"/>
      <c r="V196" s="158"/>
      <c r="W196" s="158"/>
      <c r="X196" s="158"/>
      <c r="Y196" s="158"/>
      <c r="Z196" s="158"/>
      <c r="AA196" s="163"/>
      <c r="AT196" s="164" t="s">
        <v>134</v>
      </c>
      <c r="AU196" s="164" t="s">
        <v>93</v>
      </c>
      <c r="AV196" s="11" t="s">
        <v>131</v>
      </c>
      <c r="AW196" s="11" t="s">
        <v>29</v>
      </c>
      <c r="AX196" s="11" t="s">
        <v>79</v>
      </c>
      <c r="AY196" s="164" t="s">
        <v>126</v>
      </c>
    </row>
    <row r="197" spans="2:65" s="1" customFormat="1" ht="16.5" customHeight="1">
      <c r="B197" s="139"/>
      <c r="C197" s="140" t="s">
        <v>258</v>
      </c>
      <c r="D197" s="140" t="s">
        <v>127</v>
      </c>
      <c r="E197" s="141" t="s">
        <v>259</v>
      </c>
      <c r="F197" s="217" t="s">
        <v>260</v>
      </c>
      <c r="G197" s="217"/>
      <c r="H197" s="217"/>
      <c r="I197" s="217"/>
      <c r="J197" s="142" t="s">
        <v>130</v>
      </c>
      <c r="K197" s="143">
        <v>290</v>
      </c>
      <c r="L197" s="218"/>
      <c r="M197" s="218"/>
      <c r="N197" s="218">
        <f>ROUND(L197*K197,2)</f>
        <v>0</v>
      </c>
      <c r="O197" s="218"/>
      <c r="P197" s="218"/>
      <c r="Q197" s="218"/>
      <c r="R197" s="144"/>
      <c r="T197" s="145" t="s">
        <v>5</v>
      </c>
      <c r="U197" s="42" t="s">
        <v>36</v>
      </c>
      <c r="V197" s="146">
        <v>2.9000000000000001E-2</v>
      </c>
      <c r="W197" s="146">
        <f>V197*K197</f>
        <v>8.41</v>
      </c>
      <c r="X197" s="146">
        <v>0</v>
      </c>
      <c r="Y197" s="146">
        <f>X197*K197</f>
        <v>0</v>
      </c>
      <c r="Z197" s="146">
        <v>0</v>
      </c>
      <c r="AA197" s="147">
        <f>Z197*K197</f>
        <v>0</v>
      </c>
      <c r="AR197" s="20" t="s">
        <v>131</v>
      </c>
      <c r="AT197" s="20" t="s">
        <v>127</v>
      </c>
      <c r="AU197" s="20" t="s">
        <v>93</v>
      </c>
      <c r="AY197" s="20" t="s">
        <v>126</v>
      </c>
      <c r="BE197" s="148">
        <f>IF(U197="základní",N197,0)</f>
        <v>0</v>
      </c>
      <c r="BF197" s="148">
        <f>IF(U197="snížená",N197,0)</f>
        <v>0</v>
      </c>
      <c r="BG197" s="148">
        <f>IF(U197="zákl. přenesená",N197,0)</f>
        <v>0</v>
      </c>
      <c r="BH197" s="148">
        <f>IF(U197="sníž. přenesená",N197,0)</f>
        <v>0</v>
      </c>
      <c r="BI197" s="148">
        <f>IF(U197="nulová",N197,0)</f>
        <v>0</v>
      </c>
      <c r="BJ197" s="20" t="s">
        <v>79</v>
      </c>
      <c r="BK197" s="148">
        <f>ROUND(L197*K197,2)</f>
        <v>0</v>
      </c>
      <c r="BL197" s="20" t="s">
        <v>131</v>
      </c>
      <c r="BM197" s="20" t="s">
        <v>261</v>
      </c>
    </row>
    <row r="198" spans="2:65" s="10" customFormat="1" ht="16.5" customHeight="1">
      <c r="B198" s="149"/>
      <c r="C198" s="150"/>
      <c r="D198" s="150"/>
      <c r="E198" s="151" t="s">
        <v>5</v>
      </c>
      <c r="F198" s="219" t="s">
        <v>227</v>
      </c>
      <c r="G198" s="220"/>
      <c r="H198" s="220"/>
      <c r="I198" s="220"/>
      <c r="J198" s="150"/>
      <c r="K198" s="152">
        <v>260</v>
      </c>
      <c r="L198" s="150"/>
      <c r="M198" s="150"/>
      <c r="N198" s="150"/>
      <c r="O198" s="150"/>
      <c r="P198" s="150"/>
      <c r="Q198" s="150"/>
      <c r="R198" s="153"/>
      <c r="T198" s="154"/>
      <c r="U198" s="150"/>
      <c r="V198" s="150"/>
      <c r="W198" s="150"/>
      <c r="X198" s="150"/>
      <c r="Y198" s="150"/>
      <c r="Z198" s="150"/>
      <c r="AA198" s="155"/>
      <c r="AT198" s="156" t="s">
        <v>134</v>
      </c>
      <c r="AU198" s="156" t="s">
        <v>93</v>
      </c>
      <c r="AV198" s="10" t="s">
        <v>93</v>
      </c>
      <c r="AW198" s="10" t="s">
        <v>29</v>
      </c>
      <c r="AX198" s="10" t="s">
        <v>71</v>
      </c>
      <c r="AY198" s="156" t="s">
        <v>126</v>
      </c>
    </row>
    <row r="199" spans="2:65" s="10" customFormat="1" ht="16.5" customHeight="1">
      <c r="B199" s="149"/>
      <c r="C199" s="150"/>
      <c r="D199" s="150"/>
      <c r="E199" s="151" t="s">
        <v>5</v>
      </c>
      <c r="F199" s="225" t="s">
        <v>230</v>
      </c>
      <c r="G199" s="226"/>
      <c r="H199" s="226"/>
      <c r="I199" s="226"/>
      <c r="J199" s="150"/>
      <c r="K199" s="152">
        <v>30</v>
      </c>
      <c r="L199" s="150"/>
      <c r="M199" s="150"/>
      <c r="N199" s="150"/>
      <c r="O199" s="150"/>
      <c r="P199" s="150"/>
      <c r="Q199" s="150"/>
      <c r="R199" s="153"/>
      <c r="T199" s="154"/>
      <c r="U199" s="150"/>
      <c r="V199" s="150"/>
      <c r="W199" s="150"/>
      <c r="X199" s="150"/>
      <c r="Y199" s="150"/>
      <c r="Z199" s="150"/>
      <c r="AA199" s="155"/>
      <c r="AT199" s="156" t="s">
        <v>134</v>
      </c>
      <c r="AU199" s="156" t="s">
        <v>93</v>
      </c>
      <c r="AV199" s="10" t="s">
        <v>93</v>
      </c>
      <c r="AW199" s="10" t="s">
        <v>29</v>
      </c>
      <c r="AX199" s="10" t="s">
        <v>71</v>
      </c>
      <c r="AY199" s="156" t="s">
        <v>126</v>
      </c>
    </row>
    <row r="200" spans="2:65" s="11" customFormat="1" ht="16.5" customHeight="1">
      <c r="B200" s="157"/>
      <c r="C200" s="158"/>
      <c r="D200" s="158"/>
      <c r="E200" s="159" t="s">
        <v>5</v>
      </c>
      <c r="F200" s="221" t="s">
        <v>135</v>
      </c>
      <c r="G200" s="222"/>
      <c r="H200" s="222"/>
      <c r="I200" s="222"/>
      <c r="J200" s="158"/>
      <c r="K200" s="160">
        <v>290</v>
      </c>
      <c r="L200" s="158"/>
      <c r="M200" s="158"/>
      <c r="N200" s="158"/>
      <c r="O200" s="158"/>
      <c r="P200" s="158"/>
      <c r="Q200" s="158"/>
      <c r="R200" s="161"/>
      <c r="T200" s="162"/>
      <c r="U200" s="158"/>
      <c r="V200" s="158"/>
      <c r="W200" s="158"/>
      <c r="X200" s="158"/>
      <c r="Y200" s="158"/>
      <c r="Z200" s="158"/>
      <c r="AA200" s="163"/>
      <c r="AT200" s="164" t="s">
        <v>134</v>
      </c>
      <c r="AU200" s="164" t="s">
        <v>93</v>
      </c>
      <c r="AV200" s="11" t="s">
        <v>131</v>
      </c>
      <c r="AW200" s="11" t="s">
        <v>29</v>
      </c>
      <c r="AX200" s="11" t="s">
        <v>79</v>
      </c>
      <c r="AY200" s="164" t="s">
        <v>126</v>
      </c>
    </row>
    <row r="201" spans="2:65" s="1" customFormat="1" ht="16.5" customHeight="1">
      <c r="B201" s="139"/>
      <c r="C201" s="140" t="s">
        <v>262</v>
      </c>
      <c r="D201" s="140" t="s">
        <v>127</v>
      </c>
      <c r="E201" s="141" t="s">
        <v>263</v>
      </c>
      <c r="F201" s="217" t="s">
        <v>264</v>
      </c>
      <c r="G201" s="217"/>
      <c r="H201" s="217"/>
      <c r="I201" s="217"/>
      <c r="J201" s="142" t="s">
        <v>130</v>
      </c>
      <c r="K201" s="143">
        <v>48</v>
      </c>
      <c r="L201" s="218"/>
      <c r="M201" s="218"/>
      <c r="N201" s="218">
        <f>ROUND(L201*K201,2)</f>
        <v>0</v>
      </c>
      <c r="O201" s="218"/>
      <c r="P201" s="218"/>
      <c r="Q201" s="218"/>
      <c r="R201" s="144"/>
      <c r="T201" s="145" t="s">
        <v>5</v>
      </c>
      <c r="U201" s="42" t="s">
        <v>36</v>
      </c>
      <c r="V201" s="146">
        <v>3.1E-2</v>
      </c>
      <c r="W201" s="146">
        <f>V201*K201</f>
        <v>1.488</v>
      </c>
      <c r="X201" s="146">
        <v>0</v>
      </c>
      <c r="Y201" s="146">
        <f>X201*K201</f>
        <v>0</v>
      </c>
      <c r="Z201" s="146">
        <v>0</v>
      </c>
      <c r="AA201" s="147">
        <f>Z201*K201</f>
        <v>0</v>
      </c>
      <c r="AR201" s="20" t="s">
        <v>131</v>
      </c>
      <c r="AT201" s="20" t="s">
        <v>127</v>
      </c>
      <c r="AU201" s="20" t="s">
        <v>93</v>
      </c>
      <c r="AY201" s="20" t="s">
        <v>126</v>
      </c>
      <c r="BE201" s="148">
        <f>IF(U201="základní",N201,0)</f>
        <v>0</v>
      </c>
      <c r="BF201" s="148">
        <f>IF(U201="snížená",N201,0)</f>
        <v>0</v>
      </c>
      <c r="BG201" s="148">
        <f>IF(U201="zákl. přenesená",N201,0)</f>
        <v>0</v>
      </c>
      <c r="BH201" s="148">
        <f>IF(U201="sníž. přenesená",N201,0)</f>
        <v>0</v>
      </c>
      <c r="BI201" s="148">
        <f>IF(U201="nulová",N201,0)</f>
        <v>0</v>
      </c>
      <c r="BJ201" s="20" t="s">
        <v>79</v>
      </c>
      <c r="BK201" s="148">
        <f>ROUND(L201*K201,2)</f>
        <v>0</v>
      </c>
      <c r="BL201" s="20" t="s">
        <v>131</v>
      </c>
      <c r="BM201" s="20" t="s">
        <v>265</v>
      </c>
    </row>
    <row r="202" spans="2:65" s="10" customFormat="1" ht="16.5" customHeight="1">
      <c r="B202" s="149"/>
      <c r="C202" s="150"/>
      <c r="D202" s="150"/>
      <c r="E202" s="151" t="s">
        <v>5</v>
      </c>
      <c r="F202" s="219" t="s">
        <v>231</v>
      </c>
      <c r="G202" s="220"/>
      <c r="H202" s="220"/>
      <c r="I202" s="220"/>
      <c r="J202" s="150"/>
      <c r="K202" s="152">
        <v>48</v>
      </c>
      <c r="L202" s="150"/>
      <c r="M202" s="150"/>
      <c r="N202" s="150"/>
      <c r="O202" s="150"/>
      <c r="P202" s="150"/>
      <c r="Q202" s="150"/>
      <c r="R202" s="153"/>
      <c r="T202" s="154"/>
      <c r="U202" s="150"/>
      <c r="V202" s="150"/>
      <c r="W202" s="150"/>
      <c r="X202" s="150"/>
      <c r="Y202" s="150"/>
      <c r="Z202" s="150"/>
      <c r="AA202" s="155"/>
      <c r="AT202" s="156" t="s">
        <v>134</v>
      </c>
      <c r="AU202" s="156" t="s">
        <v>93</v>
      </c>
      <c r="AV202" s="10" t="s">
        <v>93</v>
      </c>
      <c r="AW202" s="10" t="s">
        <v>29</v>
      </c>
      <c r="AX202" s="10" t="s">
        <v>71</v>
      </c>
      <c r="AY202" s="156" t="s">
        <v>126</v>
      </c>
    </row>
    <row r="203" spans="2:65" s="11" customFormat="1" ht="16.5" customHeight="1">
      <c r="B203" s="157"/>
      <c r="C203" s="158"/>
      <c r="D203" s="158"/>
      <c r="E203" s="159" t="s">
        <v>5</v>
      </c>
      <c r="F203" s="221" t="s">
        <v>135</v>
      </c>
      <c r="G203" s="222"/>
      <c r="H203" s="222"/>
      <c r="I203" s="222"/>
      <c r="J203" s="158"/>
      <c r="K203" s="160">
        <v>48</v>
      </c>
      <c r="L203" s="158"/>
      <c r="M203" s="158"/>
      <c r="N203" s="158"/>
      <c r="O203" s="158"/>
      <c r="P203" s="158"/>
      <c r="Q203" s="158"/>
      <c r="R203" s="161"/>
      <c r="T203" s="162"/>
      <c r="U203" s="158"/>
      <c r="V203" s="158"/>
      <c r="W203" s="158"/>
      <c r="X203" s="158"/>
      <c r="Y203" s="158"/>
      <c r="Z203" s="158"/>
      <c r="AA203" s="163"/>
      <c r="AT203" s="164" t="s">
        <v>134</v>
      </c>
      <c r="AU203" s="164" t="s">
        <v>93</v>
      </c>
      <c r="AV203" s="11" t="s">
        <v>131</v>
      </c>
      <c r="AW203" s="11" t="s">
        <v>29</v>
      </c>
      <c r="AX203" s="11" t="s">
        <v>79</v>
      </c>
      <c r="AY203" s="164" t="s">
        <v>126</v>
      </c>
    </row>
    <row r="204" spans="2:65" s="1" customFormat="1" ht="16.5" customHeight="1">
      <c r="B204" s="139"/>
      <c r="C204" s="140" t="s">
        <v>266</v>
      </c>
      <c r="D204" s="140" t="s">
        <v>127</v>
      </c>
      <c r="E204" s="141" t="s">
        <v>267</v>
      </c>
      <c r="F204" s="217" t="s">
        <v>268</v>
      </c>
      <c r="G204" s="217"/>
      <c r="H204" s="217"/>
      <c r="I204" s="217"/>
      <c r="J204" s="142" t="s">
        <v>130</v>
      </c>
      <c r="K204" s="143">
        <v>50</v>
      </c>
      <c r="L204" s="218"/>
      <c r="M204" s="218"/>
      <c r="N204" s="218">
        <f>ROUND(L204*K204,2)</f>
        <v>0</v>
      </c>
      <c r="O204" s="218"/>
      <c r="P204" s="218"/>
      <c r="Q204" s="218"/>
      <c r="R204" s="144"/>
      <c r="T204" s="145" t="s">
        <v>5</v>
      </c>
      <c r="U204" s="42" t="s">
        <v>36</v>
      </c>
      <c r="V204" s="146">
        <v>4.1000000000000002E-2</v>
      </c>
      <c r="W204" s="146">
        <f>V204*K204</f>
        <v>2.0500000000000003</v>
      </c>
      <c r="X204" s="146">
        <v>0</v>
      </c>
      <c r="Y204" s="146">
        <f>X204*K204</f>
        <v>0</v>
      </c>
      <c r="Z204" s="146">
        <v>0</v>
      </c>
      <c r="AA204" s="147">
        <f>Z204*K204</f>
        <v>0</v>
      </c>
      <c r="AR204" s="20" t="s">
        <v>131</v>
      </c>
      <c r="AT204" s="20" t="s">
        <v>127</v>
      </c>
      <c r="AU204" s="20" t="s">
        <v>93</v>
      </c>
      <c r="AY204" s="20" t="s">
        <v>126</v>
      </c>
      <c r="BE204" s="148">
        <f>IF(U204="základní",N204,0)</f>
        <v>0</v>
      </c>
      <c r="BF204" s="148">
        <f>IF(U204="snížená",N204,0)</f>
        <v>0</v>
      </c>
      <c r="BG204" s="148">
        <f>IF(U204="zákl. přenesená",N204,0)</f>
        <v>0</v>
      </c>
      <c r="BH204" s="148">
        <f>IF(U204="sníž. přenesená",N204,0)</f>
        <v>0</v>
      </c>
      <c r="BI204" s="148">
        <f>IF(U204="nulová",N204,0)</f>
        <v>0</v>
      </c>
      <c r="BJ204" s="20" t="s">
        <v>79</v>
      </c>
      <c r="BK204" s="148">
        <f>ROUND(L204*K204,2)</f>
        <v>0</v>
      </c>
      <c r="BL204" s="20" t="s">
        <v>131</v>
      </c>
      <c r="BM204" s="20" t="s">
        <v>269</v>
      </c>
    </row>
    <row r="205" spans="2:65" s="10" customFormat="1" ht="16.5" customHeight="1">
      <c r="B205" s="149"/>
      <c r="C205" s="150"/>
      <c r="D205" s="150"/>
      <c r="E205" s="151" t="s">
        <v>5</v>
      </c>
      <c r="F205" s="219" t="s">
        <v>232</v>
      </c>
      <c r="G205" s="220"/>
      <c r="H205" s="220"/>
      <c r="I205" s="220"/>
      <c r="J205" s="150"/>
      <c r="K205" s="152">
        <v>50</v>
      </c>
      <c r="L205" s="150"/>
      <c r="M205" s="150"/>
      <c r="N205" s="150"/>
      <c r="O205" s="150"/>
      <c r="P205" s="150"/>
      <c r="Q205" s="150"/>
      <c r="R205" s="153"/>
      <c r="T205" s="154"/>
      <c r="U205" s="150"/>
      <c r="V205" s="150"/>
      <c r="W205" s="150"/>
      <c r="X205" s="150"/>
      <c r="Y205" s="150"/>
      <c r="Z205" s="150"/>
      <c r="AA205" s="155"/>
      <c r="AT205" s="156" t="s">
        <v>134</v>
      </c>
      <c r="AU205" s="156" t="s">
        <v>93</v>
      </c>
      <c r="AV205" s="10" t="s">
        <v>93</v>
      </c>
      <c r="AW205" s="10" t="s">
        <v>29</v>
      </c>
      <c r="AX205" s="10" t="s">
        <v>71</v>
      </c>
      <c r="AY205" s="156" t="s">
        <v>126</v>
      </c>
    </row>
    <row r="206" spans="2:65" s="11" customFormat="1" ht="16.5" customHeight="1">
      <c r="B206" s="157"/>
      <c r="C206" s="158"/>
      <c r="D206" s="158"/>
      <c r="E206" s="159" t="s">
        <v>5</v>
      </c>
      <c r="F206" s="221" t="s">
        <v>135</v>
      </c>
      <c r="G206" s="222"/>
      <c r="H206" s="222"/>
      <c r="I206" s="222"/>
      <c r="J206" s="158"/>
      <c r="K206" s="160">
        <v>50</v>
      </c>
      <c r="L206" s="158"/>
      <c r="M206" s="158"/>
      <c r="N206" s="158"/>
      <c r="O206" s="158"/>
      <c r="P206" s="158"/>
      <c r="Q206" s="158"/>
      <c r="R206" s="161"/>
      <c r="T206" s="162"/>
      <c r="U206" s="158"/>
      <c r="V206" s="158"/>
      <c r="W206" s="158"/>
      <c r="X206" s="158"/>
      <c r="Y206" s="158"/>
      <c r="Z206" s="158"/>
      <c r="AA206" s="163"/>
      <c r="AT206" s="164" t="s">
        <v>134</v>
      </c>
      <c r="AU206" s="164" t="s">
        <v>93</v>
      </c>
      <c r="AV206" s="11" t="s">
        <v>131</v>
      </c>
      <c r="AW206" s="11" t="s">
        <v>29</v>
      </c>
      <c r="AX206" s="11" t="s">
        <v>79</v>
      </c>
      <c r="AY206" s="164" t="s">
        <v>126</v>
      </c>
    </row>
    <row r="207" spans="2:65" s="1" customFormat="1" ht="38.25" customHeight="1">
      <c r="B207" s="139"/>
      <c r="C207" s="140" t="s">
        <v>270</v>
      </c>
      <c r="D207" s="140" t="s">
        <v>127</v>
      </c>
      <c r="E207" s="141" t="s">
        <v>271</v>
      </c>
      <c r="F207" s="217" t="s">
        <v>272</v>
      </c>
      <c r="G207" s="217"/>
      <c r="H207" s="217"/>
      <c r="I207" s="217"/>
      <c r="J207" s="142" t="s">
        <v>130</v>
      </c>
      <c r="K207" s="143">
        <v>260</v>
      </c>
      <c r="L207" s="218"/>
      <c r="M207" s="218"/>
      <c r="N207" s="218">
        <f>ROUND(L207*K207,2)</f>
        <v>0</v>
      </c>
      <c r="O207" s="218"/>
      <c r="P207" s="218"/>
      <c r="Q207" s="218"/>
      <c r="R207" s="144"/>
      <c r="T207" s="145" t="s">
        <v>5</v>
      </c>
      <c r="U207" s="42" t="s">
        <v>36</v>
      </c>
      <c r="V207" s="146">
        <v>5.6000000000000001E-2</v>
      </c>
      <c r="W207" s="146">
        <f>V207*K207</f>
        <v>14.56</v>
      </c>
      <c r="X207" s="146">
        <v>0</v>
      </c>
      <c r="Y207" s="146">
        <f>X207*K207</f>
        <v>0</v>
      </c>
      <c r="Z207" s="146">
        <v>0</v>
      </c>
      <c r="AA207" s="147">
        <f>Z207*K207</f>
        <v>0</v>
      </c>
      <c r="AR207" s="20" t="s">
        <v>131</v>
      </c>
      <c r="AT207" s="20" t="s">
        <v>127</v>
      </c>
      <c r="AU207" s="20" t="s">
        <v>93</v>
      </c>
      <c r="AY207" s="20" t="s">
        <v>126</v>
      </c>
      <c r="BE207" s="148">
        <f>IF(U207="základní",N207,0)</f>
        <v>0</v>
      </c>
      <c r="BF207" s="148">
        <f>IF(U207="snížená",N207,0)</f>
        <v>0</v>
      </c>
      <c r="BG207" s="148">
        <f>IF(U207="zákl. přenesená",N207,0)</f>
        <v>0</v>
      </c>
      <c r="BH207" s="148">
        <f>IF(U207="sníž. přenesená",N207,0)</f>
        <v>0</v>
      </c>
      <c r="BI207" s="148">
        <f>IF(U207="nulová",N207,0)</f>
        <v>0</v>
      </c>
      <c r="BJ207" s="20" t="s">
        <v>79</v>
      </c>
      <c r="BK207" s="148">
        <f>ROUND(L207*K207,2)</f>
        <v>0</v>
      </c>
      <c r="BL207" s="20" t="s">
        <v>131</v>
      </c>
      <c r="BM207" s="20" t="s">
        <v>273</v>
      </c>
    </row>
    <row r="208" spans="2:65" s="10" customFormat="1" ht="16.5" customHeight="1">
      <c r="B208" s="149"/>
      <c r="C208" s="150"/>
      <c r="D208" s="150"/>
      <c r="E208" s="151" t="s">
        <v>5</v>
      </c>
      <c r="F208" s="219" t="s">
        <v>227</v>
      </c>
      <c r="G208" s="220"/>
      <c r="H208" s="220"/>
      <c r="I208" s="220"/>
      <c r="J208" s="150"/>
      <c r="K208" s="152">
        <v>260</v>
      </c>
      <c r="L208" s="150"/>
      <c r="M208" s="150"/>
      <c r="N208" s="150"/>
      <c r="O208" s="150"/>
      <c r="P208" s="150"/>
      <c r="Q208" s="150"/>
      <c r="R208" s="153"/>
      <c r="T208" s="154"/>
      <c r="U208" s="150"/>
      <c r="V208" s="150"/>
      <c r="W208" s="150"/>
      <c r="X208" s="150"/>
      <c r="Y208" s="150"/>
      <c r="Z208" s="150"/>
      <c r="AA208" s="155"/>
      <c r="AT208" s="156" t="s">
        <v>134</v>
      </c>
      <c r="AU208" s="156" t="s">
        <v>93</v>
      </c>
      <c r="AV208" s="10" t="s">
        <v>93</v>
      </c>
      <c r="AW208" s="10" t="s">
        <v>29</v>
      </c>
      <c r="AX208" s="10" t="s">
        <v>71</v>
      </c>
      <c r="AY208" s="156" t="s">
        <v>126</v>
      </c>
    </row>
    <row r="209" spans="2:65" s="11" customFormat="1" ht="16.5" customHeight="1">
      <c r="B209" s="157"/>
      <c r="C209" s="158"/>
      <c r="D209" s="158"/>
      <c r="E209" s="159" t="s">
        <v>5</v>
      </c>
      <c r="F209" s="221" t="s">
        <v>135</v>
      </c>
      <c r="G209" s="222"/>
      <c r="H209" s="222"/>
      <c r="I209" s="222"/>
      <c r="J209" s="158"/>
      <c r="K209" s="160">
        <v>260</v>
      </c>
      <c r="L209" s="158"/>
      <c r="M209" s="158"/>
      <c r="N209" s="158"/>
      <c r="O209" s="158"/>
      <c r="P209" s="158"/>
      <c r="Q209" s="158"/>
      <c r="R209" s="161"/>
      <c r="T209" s="162"/>
      <c r="U209" s="158"/>
      <c r="V209" s="158"/>
      <c r="W209" s="158"/>
      <c r="X209" s="158"/>
      <c r="Y209" s="158"/>
      <c r="Z209" s="158"/>
      <c r="AA209" s="163"/>
      <c r="AT209" s="164" t="s">
        <v>134</v>
      </c>
      <c r="AU209" s="164" t="s">
        <v>93</v>
      </c>
      <c r="AV209" s="11" t="s">
        <v>131</v>
      </c>
      <c r="AW209" s="11" t="s">
        <v>29</v>
      </c>
      <c r="AX209" s="11" t="s">
        <v>79</v>
      </c>
      <c r="AY209" s="164" t="s">
        <v>126</v>
      </c>
    </row>
    <row r="210" spans="2:65" s="1" customFormat="1" ht="25.5" customHeight="1">
      <c r="B210" s="139"/>
      <c r="C210" s="140" t="s">
        <v>274</v>
      </c>
      <c r="D210" s="140" t="s">
        <v>127</v>
      </c>
      <c r="E210" s="141" t="s">
        <v>275</v>
      </c>
      <c r="F210" s="217" t="s">
        <v>276</v>
      </c>
      <c r="G210" s="217"/>
      <c r="H210" s="217"/>
      <c r="I210" s="217"/>
      <c r="J210" s="142" t="s">
        <v>130</v>
      </c>
      <c r="K210" s="143">
        <v>260</v>
      </c>
      <c r="L210" s="218"/>
      <c r="M210" s="218"/>
      <c r="N210" s="218">
        <f>ROUND(L210*K210,2)</f>
        <v>0</v>
      </c>
      <c r="O210" s="218"/>
      <c r="P210" s="218"/>
      <c r="Q210" s="218"/>
      <c r="R210" s="144"/>
      <c r="T210" s="145" t="s">
        <v>5</v>
      </c>
      <c r="U210" s="42" t="s">
        <v>36</v>
      </c>
      <c r="V210" s="146">
        <v>2.7E-2</v>
      </c>
      <c r="W210" s="146">
        <f>V210*K210</f>
        <v>7.02</v>
      </c>
      <c r="X210" s="146">
        <v>0</v>
      </c>
      <c r="Y210" s="146">
        <f>X210*K210</f>
        <v>0</v>
      </c>
      <c r="Z210" s="146">
        <v>0</v>
      </c>
      <c r="AA210" s="147">
        <f>Z210*K210</f>
        <v>0</v>
      </c>
      <c r="AR210" s="20" t="s">
        <v>131</v>
      </c>
      <c r="AT210" s="20" t="s">
        <v>127</v>
      </c>
      <c r="AU210" s="20" t="s">
        <v>93</v>
      </c>
      <c r="AY210" s="20" t="s">
        <v>126</v>
      </c>
      <c r="BE210" s="148">
        <f>IF(U210="základní",N210,0)</f>
        <v>0</v>
      </c>
      <c r="BF210" s="148">
        <f>IF(U210="snížená",N210,0)</f>
        <v>0</v>
      </c>
      <c r="BG210" s="148">
        <f>IF(U210="zákl. přenesená",N210,0)</f>
        <v>0</v>
      </c>
      <c r="BH210" s="148">
        <f>IF(U210="sníž. přenesená",N210,0)</f>
        <v>0</v>
      </c>
      <c r="BI210" s="148">
        <f>IF(U210="nulová",N210,0)</f>
        <v>0</v>
      </c>
      <c r="BJ210" s="20" t="s">
        <v>79</v>
      </c>
      <c r="BK210" s="148">
        <f>ROUND(L210*K210,2)</f>
        <v>0</v>
      </c>
      <c r="BL210" s="20" t="s">
        <v>131</v>
      </c>
      <c r="BM210" s="20" t="s">
        <v>277</v>
      </c>
    </row>
    <row r="211" spans="2:65" s="10" customFormat="1" ht="16.5" customHeight="1">
      <c r="B211" s="149"/>
      <c r="C211" s="150"/>
      <c r="D211" s="150"/>
      <c r="E211" s="151" t="s">
        <v>5</v>
      </c>
      <c r="F211" s="219" t="s">
        <v>227</v>
      </c>
      <c r="G211" s="220"/>
      <c r="H211" s="220"/>
      <c r="I211" s="220"/>
      <c r="J211" s="150"/>
      <c r="K211" s="152">
        <v>260</v>
      </c>
      <c r="L211" s="150"/>
      <c r="M211" s="150"/>
      <c r="N211" s="150"/>
      <c r="O211" s="150"/>
      <c r="P211" s="150"/>
      <c r="Q211" s="150"/>
      <c r="R211" s="153"/>
      <c r="T211" s="154"/>
      <c r="U211" s="150"/>
      <c r="V211" s="150"/>
      <c r="W211" s="150"/>
      <c r="X211" s="150"/>
      <c r="Y211" s="150"/>
      <c r="Z211" s="150"/>
      <c r="AA211" s="155"/>
      <c r="AT211" s="156" t="s">
        <v>134</v>
      </c>
      <c r="AU211" s="156" t="s">
        <v>93</v>
      </c>
      <c r="AV211" s="10" t="s">
        <v>93</v>
      </c>
      <c r="AW211" s="10" t="s">
        <v>29</v>
      </c>
      <c r="AX211" s="10" t="s">
        <v>71</v>
      </c>
      <c r="AY211" s="156" t="s">
        <v>126</v>
      </c>
    </row>
    <row r="212" spans="2:65" s="11" customFormat="1" ht="16.5" customHeight="1">
      <c r="B212" s="157"/>
      <c r="C212" s="158"/>
      <c r="D212" s="158"/>
      <c r="E212" s="159" t="s">
        <v>5</v>
      </c>
      <c r="F212" s="221" t="s">
        <v>135</v>
      </c>
      <c r="G212" s="222"/>
      <c r="H212" s="222"/>
      <c r="I212" s="222"/>
      <c r="J212" s="158"/>
      <c r="K212" s="160">
        <v>260</v>
      </c>
      <c r="L212" s="158"/>
      <c r="M212" s="158"/>
      <c r="N212" s="158"/>
      <c r="O212" s="158"/>
      <c r="P212" s="158"/>
      <c r="Q212" s="158"/>
      <c r="R212" s="161"/>
      <c r="T212" s="162"/>
      <c r="U212" s="158"/>
      <c r="V212" s="158"/>
      <c r="W212" s="158"/>
      <c r="X212" s="158"/>
      <c r="Y212" s="158"/>
      <c r="Z212" s="158"/>
      <c r="AA212" s="163"/>
      <c r="AT212" s="164" t="s">
        <v>134</v>
      </c>
      <c r="AU212" s="164" t="s">
        <v>93</v>
      </c>
      <c r="AV212" s="11" t="s">
        <v>131</v>
      </c>
      <c r="AW212" s="11" t="s">
        <v>29</v>
      </c>
      <c r="AX212" s="11" t="s">
        <v>79</v>
      </c>
      <c r="AY212" s="164" t="s">
        <v>126</v>
      </c>
    </row>
    <row r="213" spans="2:65" s="1" customFormat="1" ht="25.5" customHeight="1">
      <c r="B213" s="139"/>
      <c r="C213" s="140" t="s">
        <v>278</v>
      </c>
      <c r="D213" s="140" t="s">
        <v>127</v>
      </c>
      <c r="E213" s="141" t="s">
        <v>279</v>
      </c>
      <c r="F213" s="217" t="s">
        <v>280</v>
      </c>
      <c r="G213" s="217"/>
      <c r="H213" s="217"/>
      <c r="I213" s="217"/>
      <c r="J213" s="142" t="s">
        <v>130</v>
      </c>
      <c r="K213" s="143">
        <v>5</v>
      </c>
      <c r="L213" s="218"/>
      <c r="M213" s="218"/>
      <c r="N213" s="218">
        <f>ROUND(L213*K213,2)</f>
        <v>0</v>
      </c>
      <c r="O213" s="218"/>
      <c r="P213" s="218"/>
      <c r="Q213" s="218"/>
      <c r="R213" s="144"/>
      <c r="T213" s="145" t="s">
        <v>5</v>
      </c>
      <c r="U213" s="42" t="s">
        <v>36</v>
      </c>
      <c r="V213" s="146">
        <v>2.7E-2</v>
      </c>
      <c r="W213" s="146">
        <f>V213*K213</f>
        <v>0.13500000000000001</v>
      </c>
      <c r="X213" s="146">
        <v>0</v>
      </c>
      <c r="Y213" s="146">
        <f>X213*K213</f>
        <v>0</v>
      </c>
      <c r="Z213" s="146">
        <v>0</v>
      </c>
      <c r="AA213" s="147">
        <f>Z213*K213</f>
        <v>0</v>
      </c>
      <c r="AR213" s="20" t="s">
        <v>131</v>
      </c>
      <c r="AT213" s="20" t="s">
        <v>127</v>
      </c>
      <c r="AU213" s="20" t="s">
        <v>93</v>
      </c>
      <c r="AY213" s="20" t="s">
        <v>126</v>
      </c>
      <c r="BE213" s="148">
        <f>IF(U213="základní",N213,0)</f>
        <v>0</v>
      </c>
      <c r="BF213" s="148">
        <f>IF(U213="snížená",N213,0)</f>
        <v>0</v>
      </c>
      <c r="BG213" s="148">
        <f>IF(U213="zákl. přenesená",N213,0)</f>
        <v>0</v>
      </c>
      <c r="BH213" s="148">
        <f>IF(U213="sníž. přenesená",N213,0)</f>
        <v>0</v>
      </c>
      <c r="BI213" s="148">
        <f>IF(U213="nulová",N213,0)</f>
        <v>0</v>
      </c>
      <c r="BJ213" s="20" t="s">
        <v>79</v>
      </c>
      <c r="BK213" s="148">
        <f>ROUND(L213*K213,2)</f>
        <v>0</v>
      </c>
      <c r="BL213" s="20" t="s">
        <v>131</v>
      </c>
      <c r="BM213" s="20" t="s">
        <v>281</v>
      </c>
    </row>
    <row r="214" spans="2:65" s="10" customFormat="1" ht="16.5" customHeight="1">
      <c r="B214" s="149"/>
      <c r="C214" s="150"/>
      <c r="D214" s="150"/>
      <c r="E214" s="151" t="s">
        <v>5</v>
      </c>
      <c r="F214" s="219" t="s">
        <v>228</v>
      </c>
      <c r="G214" s="220"/>
      <c r="H214" s="220"/>
      <c r="I214" s="220"/>
      <c r="J214" s="150"/>
      <c r="K214" s="152">
        <v>5</v>
      </c>
      <c r="L214" s="150"/>
      <c r="M214" s="150"/>
      <c r="N214" s="150"/>
      <c r="O214" s="150"/>
      <c r="P214" s="150"/>
      <c r="Q214" s="150"/>
      <c r="R214" s="153"/>
      <c r="T214" s="154"/>
      <c r="U214" s="150"/>
      <c r="V214" s="150"/>
      <c r="W214" s="150"/>
      <c r="X214" s="150"/>
      <c r="Y214" s="150"/>
      <c r="Z214" s="150"/>
      <c r="AA214" s="155"/>
      <c r="AT214" s="156" t="s">
        <v>134</v>
      </c>
      <c r="AU214" s="156" t="s">
        <v>93</v>
      </c>
      <c r="AV214" s="10" t="s">
        <v>93</v>
      </c>
      <c r="AW214" s="10" t="s">
        <v>29</v>
      </c>
      <c r="AX214" s="10" t="s">
        <v>71</v>
      </c>
      <c r="AY214" s="156" t="s">
        <v>126</v>
      </c>
    </row>
    <row r="215" spans="2:65" s="11" customFormat="1" ht="16.5" customHeight="1">
      <c r="B215" s="157"/>
      <c r="C215" s="158"/>
      <c r="D215" s="158"/>
      <c r="E215" s="159" t="s">
        <v>5</v>
      </c>
      <c r="F215" s="221" t="s">
        <v>135</v>
      </c>
      <c r="G215" s="222"/>
      <c r="H215" s="222"/>
      <c r="I215" s="222"/>
      <c r="J215" s="158"/>
      <c r="K215" s="160">
        <v>5</v>
      </c>
      <c r="L215" s="158"/>
      <c r="M215" s="158"/>
      <c r="N215" s="158"/>
      <c r="O215" s="158"/>
      <c r="P215" s="158"/>
      <c r="Q215" s="158"/>
      <c r="R215" s="161"/>
      <c r="T215" s="162"/>
      <c r="U215" s="158"/>
      <c r="V215" s="158"/>
      <c r="W215" s="158"/>
      <c r="X215" s="158"/>
      <c r="Y215" s="158"/>
      <c r="Z215" s="158"/>
      <c r="AA215" s="163"/>
      <c r="AT215" s="164" t="s">
        <v>134</v>
      </c>
      <c r="AU215" s="164" t="s">
        <v>93</v>
      </c>
      <c r="AV215" s="11" t="s">
        <v>131</v>
      </c>
      <c r="AW215" s="11" t="s">
        <v>29</v>
      </c>
      <c r="AX215" s="11" t="s">
        <v>79</v>
      </c>
      <c r="AY215" s="164" t="s">
        <v>126</v>
      </c>
    </row>
    <row r="216" spans="2:65" s="1" customFormat="1" ht="25.5" customHeight="1">
      <c r="B216" s="139"/>
      <c r="C216" s="140" t="s">
        <v>282</v>
      </c>
      <c r="D216" s="140" t="s">
        <v>127</v>
      </c>
      <c r="E216" s="141" t="s">
        <v>283</v>
      </c>
      <c r="F216" s="217" t="s">
        <v>284</v>
      </c>
      <c r="G216" s="217"/>
      <c r="H216" s="217"/>
      <c r="I216" s="217"/>
      <c r="J216" s="142" t="s">
        <v>130</v>
      </c>
      <c r="K216" s="143">
        <v>260</v>
      </c>
      <c r="L216" s="218"/>
      <c r="M216" s="218"/>
      <c r="N216" s="218">
        <f>ROUND(L216*K216,2)</f>
        <v>0</v>
      </c>
      <c r="O216" s="218"/>
      <c r="P216" s="218"/>
      <c r="Q216" s="218"/>
      <c r="R216" s="144"/>
      <c r="T216" s="145" t="s">
        <v>5</v>
      </c>
      <c r="U216" s="42" t="s">
        <v>36</v>
      </c>
      <c r="V216" s="146">
        <v>2E-3</v>
      </c>
      <c r="W216" s="146">
        <f>V216*K216</f>
        <v>0.52</v>
      </c>
      <c r="X216" s="146">
        <v>0</v>
      </c>
      <c r="Y216" s="146">
        <f>X216*K216</f>
        <v>0</v>
      </c>
      <c r="Z216" s="146">
        <v>0</v>
      </c>
      <c r="AA216" s="147">
        <f>Z216*K216</f>
        <v>0</v>
      </c>
      <c r="AR216" s="20" t="s">
        <v>131</v>
      </c>
      <c r="AT216" s="20" t="s">
        <v>127</v>
      </c>
      <c r="AU216" s="20" t="s">
        <v>93</v>
      </c>
      <c r="AY216" s="20" t="s">
        <v>126</v>
      </c>
      <c r="BE216" s="148">
        <f>IF(U216="základní",N216,0)</f>
        <v>0</v>
      </c>
      <c r="BF216" s="148">
        <f>IF(U216="snížená",N216,0)</f>
        <v>0</v>
      </c>
      <c r="BG216" s="148">
        <f>IF(U216="zákl. přenesená",N216,0)</f>
        <v>0</v>
      </c>
      <c r="BH216" s="148">
        <f>IF(U216="sníž. přenesená",N216,0)</f>
        <v>0</v>
      </c>
      <c r="BI216" s="148">
        <f>IF(U216="nulová",N216,0)</f>
        <v>0</v>
      </c>
      <c r="BJ216" s="20" t="s">
        <v>79</v>
      </c>
      <c r="BK216" s="148">
        <f>ROUND(L216*K216,2)</f>
        <v>0</v>
      </c>
      <c r="BL216" s="20" t="s">
        <v>131</v>
      </c>
      <c r="BM216" s="20" t="s">
        <v>285</v>
      </c>
    </row>
    <row r="217" spans="2:65" s="10" customFormat="1" ht="16.5" customHeight="1">
      <c r="B217" s="149"/>
      <c r="C217" s="150"/>
      <c r="D217" s="150"/>
      <c r="E217" s="151" t="s">
        <v>5</v>
      </c>
      <c r="F217" s="219" t="s">
        <v>227</v>
      </c>
      <c r="G217" s="220"/>
      <c r="H217" s="220"/>
      <c r="I217" s="220"/>
      <c r="J217" s="150"/>
      <c r="K217" s="152">
        <v>260</v>
      </c>
      <c r="L217" s="150"/>
      <c r="M217" s="150"/>
      <c r="N217" s="150"/>
      <c r="O217" s="150"/>
      <c r="P217" s="150"/>
      <c r="Q217" s="150"/>
      <c r="R217" s="153"/>
      <c r="T217" s="154"/>
      <c r="U217" s="150"/>
      <c r="V217" s="150"/>
      <c r="W217" s="150"/>
      <c r="X217" s="150"/>
      <c r="Y217" s="150"/>
      <c r="Z217" s="150"/>
      <c r="AA217" s="155"/>
      <c r="AT217" s="156" t="s">
        <v>134</v>
      </c>
      <c r="AU217" s="156" t="s">
        <v>93</v>
      </c>
      <c r="AV217" s="10" t="s">
        <v>93</v>
      </c>
      <c r="AW217" s="10" t="s">
        <v>29</v>
      </c>
      <c r="AX217" s="10" t="s">
        <v>71</v>
      </c>
      <c r="AY217" s="156" t="s">
        <v>126</v>
      </c>
    </row>
    <row r="218" spans="2:65" s="11" customFormat="1" ht="16.5" customHeight="1">
      <c r="B218" s="157"/>
      <c r="C218" s="158"/>
      <c r="D218" s="158"/>
      <c r="E218" s="159" t="s">
        <v>5</v>
      </c>
      <c r="F218" s="221" t="s">
        <v>135</v>
      </c>
      <c r="G218" s="222"/>
      <c r="H218" s="222"/>
      <c r="I218" s="222"/>
      <c r="J218" s="158"/>
      <c r="K218" s="160">
        <v>260</v>
      </c>
      <c r="L218" s="158"/>
      <c r="M218" s="158"/>
      <c r="N218" s="158"/>
      <c r="O218" s="158"/>
      <c r="P218" s="158"/>
      <c r="Q218" s="158"/>
      <c r="R218" s="161"/>
      <c r="T218" s="162"/>
      <c r="U218" s="158"/>
      <c r="V218" s="158"/>
      <c r="W218" s="158"/>
      <c r="X218" s="158"/>
      <c r="Y218" s="158"/>
      <c r="Z218" s="158"/>
      <c r="AA218" s="163"/>
      <c r="AT218" s="164" t="s">
        <v>134</v>
      </c>
      <c r="AU218" s="164" t="s">
        <v>93</v>
      </c>
      <c r="AV218" s="11" t="s">
        <v>131</v>
      </c>
      <c r="AW218" s="11" t="s">
        <v>29</v>
      </c>
      <c r="AX218" s="11" t="s">
        <v>79</v>
      </c>
      <c r="AY218" s="164" t="s">
        <v>126</v>
      </c>
    </row>
    <row r="219" spans="2:65" s="1" customFormat="1" ht="38.25" customHeight="1">
      <c r="B219" s="139"/>
      <c r="C219" s="140" t="s">
        <v>286</v>
      </c>
      <c r="D219" s="140" t="s">
        <v>127</v>
      </c>
      <c r="E219" s="141" t="s">
        <v>287</v>
      </c>
      <c r="F219" s="217" t="s">
        <v>288</v>
      </c>
      <c r="G219" s="217"/>
      <c r="H219" s="217"/>
      <c r="I219" s="217"/>
      <c r="J219" s="142" t="s">
        <v>130</v>
      </c>
      <c r="K219" s="143">
        <v>260</v>
      </c>
      <c r="L219" s="218"/>
      <c r="M219" s="218"/>
      <c r="N219" s="218">
        <f>ROUND(L219*K219,2)</f>
        <v>0</v>
      </c>
      <c r="O219" s="218"/>
      <c r="P219" s="218"/>
      <c r="Q219" s="218"/>
      <c r="R219" s="144"/>
      <c r="T219" s="145" t="s">
        <v>5</v>
      </c>
      <c r="U219" s="42" t="s">
        <v>36</v>
      </c>
      <c r="V219" s="146">
        <v>6.6000000000000003E-2</v>
      </c>
      <c r="W219" s="146">
        <f>V219*K219</f>
        <v>17.16</v>
      </c>
      <c r="X219" s="146">
        <v>0</v>
      </c>
      <c r="Y219" s="146">
        <f>X219*K219</f>
        <v>0</v>
      </c>
      <c r="Z219" s="146">
        <v>0</v>
      </c>
      <c r="AA219" s="147">
        <f>Z219*K219</f>
        <v>0</v>
      </c>
      <c r="AR219" s="20" t="s">
        <v>131</v>
      </c>
      <c r="AT219" s="20" t="s">
        <v>127</v>
      </c>
      <c r="AU219" s="20" t="s">
        <v>93</v>
      </c>
      <c r="AY219" s="20" t="s">
        <v>126</v>
      </c>
      <c r="BE219" s="148">
        <f>IF(U219="základní",N219,0)</f>
        <v>0</v>
      </c>
      <c r="BF219" s="148">
        <f>IF(U219="snížená",N219,0)</f>
        <v>0</v>
      </c>
      <c r="BG219" s="148">
        <f>IF(U219="zákl. přenesená",N219,0)</f>
        <v>0</v>
      </c>
      <c r="BH219" s="148">
        <f>IF(U219="sníž. přenesená",N219,0)</f>
        <v>0</v>
      </c>
      <c r="BI219" s="148">
        <f>IF(U219="nulová",N219,0)</f>
        <v>0</v>
      </c>
      <c r="BJ219" s="20" t="s">
        <v>79</v>
      </c>
      <c r="BK219" s="148">
        <f>ROUND(L219*K219,2)</f>
        <v>0</v>
      </c>
      <c r="BL219" s="20" t="s">
        <v>131</v>
      </c>
      <c r="BM219" s="20" t="s">
        <v>289</v>
      </c>
    </row>
    <row r="220" spans="2:65" s="10" customFormat="1" ht="16.5" customHeight="1">
      <c r="B220" s="149"/>
      <c r="C220" s="150"/>
      <c r="D220" s="150"/>
      <c r="E220" s="151" t="s">
        <v>5</v>
      </c>
      <c r="F220" s="219" t="s">
        <v>227</v>
      </c>
      <c r="G220" s="220"/>
      <c r="H220" s="220"/>
      <c r="I220" s="220"/>
      <c r="J220" s="150"/>
      <c r="K220" s="152">
        <v>260</v>
      </c>
      <c r="L220" s="150"/>
      <c r="M220" s="150"/>
      <c r="N220" s="150"/>
      <c r="O220" s="150"/>
      <c r="P220" s="150"/>
      <c r="Q220" s="150"/>
      <c r="R220" s="153"/>
      <c r="T220" s="154"/>
      <c r="U220" s="150"/>
      <c r="V220" s="150"/>
      <c r="W220" s="150"/>
      <c r="X220" s="150"/>
      <c r="Y220" s="150"/>
      <c r="Z220" s="150"/>
      <c r="AA220" s="155"/>
      <c r="AT220" s="156" t="s">
        <v>134</v>
      </c>
      <c r="AU220" s="156" t="s">
        <v>93</v>
      </c>
      <c r="AV220" s="10" t="s">
        <v>93</v>
      </c>
      <c r="AW220" s="10" t="s">
        <v>29</v>
      </c>
      <c r="AX220" s="10" t="s">
        <v>71</v>
      </c>
      <c r="AY220" s="156" t="s">
        <v>126</v>
      </c>
    </row>
    <row r="221" spans="2:65" s="11" customFormat="1" ht="16.5" customHeight="1">
      <c r="B221" s="157"/>
      <c r="C221" s="158"/>
      <c r="D221" s="158"/>
      <c r="E221" s="159" t="s">
        <v>5</v>
      </c>
      <c r="F221" s="221" t="s">
        <v>135</v>
      </c>
      <c r="G221" s="222"/>
      <c r="H221" s="222"/>
      <c r="I221" s="222"/>
      <c r="J221" s="158"/>
      <c r="K221" s="160">
        <v>260</v>
      </c>
      <c r="L221" s="158"/>
      <c r="M221" s="158"/>
      <c r="N221" s="158"/>
      <c r="O221" s="158"/>
      <c r="P221" s="158"/>
      <c r="Q221" s="158"/>
      <c r="R221" s="161"/>
      <c r="T221" s="162"/>
      <c r="U221" s="158"/>
      <c r="V221" s="158"/>
      <c r="W221" s="158"/>
      <c r="X221" s="158"/>
      <c r="Y221" s="158"/>
      <c r="Z221" s="158"/>
      <c r="AA221" s="163"/>
      <c r="AT221" s="164" t="s">
        <v>134</v>
      </c>
      <c r="AU221" s="164" t="s">
        <v>93</v>
      </c>
      <c r="AV221" s="11" t="s">
        <v>131</v>
      </c>
      <c r="AW221" s="11" t="s">
        <v>29</v>
      </c>
      <c r="AX221" s="11" t="s">
        <v>79</v>
      </c>
      <c r="AY221" s="164" t="s">
        <v>126</v>
      </c>
    </row>
    <row r="222" spans="2:65" s="1" customFormat="1" ht="38.25" customHeight="1">
      <c r="B222" s="139"/>
      <c r="C222" s="140" t="s">
        <v>144</v>
      </c>
      <c r="D222" s="140" t="s">
        <v>127</v>
      </c>
      <c r="E222" s="141" t="s">
        <v>290</v>
      </c>
      <c r="F222" s="217" t="s">
        <v>291</v>
      </c>
      <c r="G222" s="217"/>
      <c r="H222" s="217"/>
      <c r="I222" s="217"/>
      <c r="J222" s="142" t="s">
        <v>130</v>
      </c>
      <c r="K222" s="143">
        <v>5</v>
      </c>
      <c r="L222" s="218"/>
      <c r="M222" s="218"/>
      <c r="N222" s="218">
        <f>ROUND(L222*K222,2)</f>
        <v>0</v>
      </c>
      <c r="O222" s="218"/>
      <c r="P222" s="218"/>
      <c r="Q222" s="218"/>
      <c r="R222" s="144"/>
      <c r="T222" s="145" t="s">
        <v>5</v>
      </c>
      <c r="U222" s="42" t="s">
        <v>36</v>
      </c>
      <c r="V222" s="146">
        <v>1.1060000000000001</v>
      </c>
      <c r="W222" s="146">
        <f>V222*K222</f>
        <v>5.53</v>
      </c>
      <c r="X222" s="146">
        <v>0.1837</v>
      </c>
      <c r="Y222" s="146">
        <f>X222*K222</f>
        <v>0.91849999999999998</v>
      </c>
      <c r="Z222" s="146">
        <v>0</v>
      </c>
      <c r="AA222" s="147">
        <f>Z222*K222</f>
        <v>0</v>
      </c>
      <c r="AR222" s="20" t="s">
        <v>131</v>
      </c>
      <c r="AT222" s="20" t="s">
        <v>127</v>
      </c>
      <c r="AU222" s="20" t="s">
        <v>93</v>
      </c>
      <c r="AY222" s="20" t="s">
        <v>126</v>
      </c>
      <c r="BE222" s="148">
        <f>IF(U222="základní",N222,0)</f>
        <v>0</v>
      </c>
      <c r="BF222" s="148">
        <f>IF(U222="snížená",N222,0)</f>
        <v>0</v>
      </c>
      <c r="BG222" s="148">
        <f>IF(U222="zákl. přenesená",N222,0)</f>
        <v>0</v>
      </c>
      <c r="BH222" s="148">
        <f>IF(U222="sníž. přenesená",N222,0)</f>
        <v>0</v>
      </c>
      <c r="BI222" s="148">
        <f>IF(U222="nulová",N222,0)</f>
        <v>0</v>
      </c>
      <c r="BJ222" s="20" t="s">
        <v>79</v>
      </c>
      <c r="BK222" s="148">
        <f>ROUND(L222*K222,2)</f>
        <v>0</v>
      </c>
      <c r="BL222" s="20" t="s">
        <v>131</v>
      </c>
      <c r="BM222" s="20" t="s">
        <v>292</v>
      </c>
    </row>
    <row r="223" spans="2:65" s="10" customFormat="1" ht="16.5" customHeight="1">
      <c r="B223" s="149"/>
      <c r="C223" s="150"/>
      <c r="D223" s="150"/>
      <c r="E223" s="151" t="s">
        <v>5</v>
      </c>
      <c r="F223" s="219" t="s">
        <v>228</v>
      </c>
      <c r="G223" s="220"/>
      <c r="H223" s="220"/>
      <c r="I223" s="220"/>
      <c r="J223" s="150"/>
      <c r="K223" s="152">
        <v>5</v>
      </c>
      <c r="L223" s="150"/>
      <c r="M223" s="150"/>
      <c r="N223" s="150"/>
      <c r="O223" s="150"/>
      <c r="P223" s="150"/>
      <c r="Q223" s="150"/>
      <c r="R223" s="153"/>
      <c r="T223" s="154"/>
      <c r="U223" s="150"/>
      <c r="V223" s="150"/>
      <c r="W223" s="150"/>
      <c r="X223" s="150"/>
      <c r="Y223" s="150"/>
      <c r="Z223" s="150"/>
      <c r="AA223" s="155"/>
      <c r="AT223" s="156" t="s">
        <v>134</v>
      </c>
      <c r="AU223" s="156" t="s">
        <v>93</v>
      </c>
      <c r="AV223" s="10" t="s">
        <v>93</v>
      </c>
      <c r="AW223" s="10" t="s">
        <v>29</v>
      </c>
      <c r="AX223" s="10" t="s">
        <v>71</v>
      </c>
      <c r="AY223" s="156" t="s">
        <v>126</v>
      </c>
    </row>
    <row r="224" spans="2:65" s="11" customFormat="1" ht="16.5" customHeight="1">
      <c r="B224" s="157"/>
      <c r="C224" s="158"/>
      <c r="D224" s="158"/>
      <c r="E224" s="159" t="s">
        <v>5</v>
      </c>
      <c r="F224" s="221" t="s">
        <v>135</v>
      </c>
      <c r="G224" s="222"/>
      <c r="H224" s="222"/>
      <c r="I224" s="222"/>
      <c r="J224" s="158"/>
      <c r="K224" s="160">
        <v>5</v>
      </c>
      <c r="L224" s="158"/>
      <c r="M224" s="158"/>
      <c r="N224" s="158"/>
      <c r="O224" s="158"/>
      <c r="P224" s="158"/>
      <c r="Q224" s="158"/>
      <c r="R224" s="161"/>
      <c r="T224" s="162"/>
      <c r="U224" s="158"/>
      <c r="V224" s="158"/>
      <c r="W224" s="158"/>
      <c r="X224" s="158"/>
      <c r="Y224" s="158"/>
      <c r="Z224" s="158"/>
      <c r="AA224" s="163"/>
      <c r="AT224" s="164" t="s">
        <v>134</v>
      </c>
      <c r="AU224" s="164" t="s">
        <v>93</v>
      </c>
      <c r="AV224" s="11" t="s">
        <v>131</v>
      </c>
      <c r="AW224" s="11" t="s">
        <v>29</v>
      </c>
      <c r="AX224" s="11" t="s">
        <v>79</v>
      </c>
      <c r="AY224" s="164" t="s">
        <v>126</v>
      </c>
    </row>
    <row r="225" spans="2:65" s="1" customFormat="1" ht="16.5" customHeight="1">
      <c r="B225" s="139"/>
      <c r="C225" s="165" t="s">
        <v>293</v>
      </c>
      <c r="D225" s="165" t="s">
        <v>213</v>
      </c>
      <c r="E225" s="166" t="s">
        <v>294</v>
      </c>
      <c r="F225" s="223" t="s">
        <v>295</v>
      </c>
      <c r="G225" s="223"/>
      <c r="H225" s="223"/>
      <c r="I225" s="223"/>
      <c r="J225" s="167" t="s">
        <v>193</v>
      </c>
      <c r="K225" s="168">
        <v>1</v>
      </c>
      <c r="L225" s="224"/>
      <c r="M225" s="224"/>
      <c r="N225" s="224">
        <f>ROUND(L225*K225,2)</f>
        <v>0</v>
      </c>
      <c r="O225" s="218"/>
      <c r="P225" s="218"/>
      <c r="Q225" s="218"/>
      <c r="R225" s="144"/>
      <c r="T225" s="145" t="s">
        <v>5</v>
      </c>
      <c r="U225" s="42" t="s">
        <v>36</v>
      </c>
      <c r="V225" s="146">
        <v>0</v>
      </c>
      <c r="W225" s="146">
        <f>V225*K225</f>
        <v>0</v>
      </c>
      <c r="X225" s="146">
        <v>1</v>
      </c>
      <c r="Y225" s="146">
        <f>X225*K225</f>
        <v>1</v>
      </c>
      <c r="Z225" s="146">
        <v>0</v>
      </c>
      <c r="AA225" s="147">
        <f>Z225*K225</f>
        <v>0</v>
      </c>
      <c r="AR225" s="20" t="s">
        <v>166</v>
      </c>
      <c r="AT225" s="20" t="s">
        <v>213</v>
      </c>
      <c r="AU225" s="20" t="s">
        <v>93</v>
      </c>
      <c r="AY225" s="20" t="s">
        <v>126</v>
      </c>
      <c r="BE225" s="148">
        <f>IF(U225="základní",N225,0)</f>
        <v>0</v>
      </c>
      <c r="BF225" s="148">
        <f>IF(U225="snížená",N225,0)</f>
        <v>0</v>
      </c>
      <c r="BG225" s="148">
        <f>IF(U225="zákl. přenesená",N225,0)</f>
        <v>0</v>
      </c>
      <c r="BH225" s="148">
        <f>IF(U225="sníž. přenesená",N225,0)</f>
        <v>0</v>
      </c>
      <c r="BI225" s="148">
        <f>IF(U225="nulová",N225,0)</f>
        <v>0</v>
      </c>
      <c r="BJ225" s="20" t="s">
        <v>79</v>
      </c>
      <c r="BK225" s="148">
        <f>ROUND(L225*K225,2)</f>
        <v>0</v>
      </c>
      <c r="BL225" s="20" t="s">
        <v>131</v>
      </c>
      <c r="BM225" s="20" t="s">
        <v>296</v>
      </c>
    </row>
    <row r="226" spans="2:65" s="1" customFormat="1" ht="38.25" customHeight="1">
      <c r="B226" s="139"/>
      <c r="C226" s="140" t="s">
        <v>297</v>
      </c>
      <c r="D226" s="140" t="s">
        <v>127</v>
      </c>
      <c r="E226" s="141" t="s">
        <v>298</v>
      </c>
      <c r="F226" s="217" t="s">
        <v>299</v>
      </c>
      <c r="G226" s="217"/>
      <c r="H226" s="217"/>
      <c r="I226" s="217"/>
      <c r="J226" s="142" t="s">
        <v>130</v>
      </c>
      <c r="K226" s="143">
        <v>42</v>
      </c>
      <c r="L226" s="218"/>
      <c r="M226" s="218"/>
      <c r="N226" s="218">
        <f>ROUND(L226*K226,2)</f>
        <v>0</v>
      </c>
      <c r="O226" s="218"/>
      <c r="P226" s="218"/>
      <c r="Q226" s="218"/>
      <c r="R226" s="144"/>
      <c r="T226" s="145" t="s">
        <v>5</v>
      </c>
      <c r="U226" s="42" t="s">
        <v>36</v>
      </c>
      <c r="V226" s="146">
        <v>0.75700000000000001</v>
      </c>
      <c r="W226" s="146">
        <f>V226*K226</f>
        <v>31.794</v>
      </c>
      <c r="X226" s="146">
        <v>0.10362</v>
      </c>
      <c r="Y226" s="146">
        <f>X226*K226</f>
        <v>4.3520400000000006</v>
      </c>
      <c r="Z226" s="146">
        <v>0</v>
      </c>
      <c r="AA226" s="147">
        <f>Z226*K226</f>
        <v>0</v>
      </c>
      <c r="AR226" s="20" t="s">
        <v>131</v>
      </c>
      <c r="AT226" s="20" t="s">
        <v>127</v>
      </c>
      <c r="AU226" s="20" t="s">
        <v>93</v>
      </c>
      <c r="AY226" s="20" t="s">
        <v>126</v>
      </c>
      <c r="BE226" s="148">
        <f>IF(U226="základní",N226,0)</f>
        <v>0</v>
      </c>
      <c r="BF226" s="148">
        <f>IF(U226="snížená",N226,0)</f>
        <v>0</v>
      </c>
      <c r="BG226" s="148">
        <f>IF(U226="zákl. přenesená",N226,0)</f>
        <v>0</v>
      </c>
      <c r="BH226" s="148">
        <f>IF(U226="sníž. přenesená",N226,0)</f>
        <v>0</v>
      </c>
      <c r="BI226" s="148">
        <f>IF(U226="nulová",N226,0)</f>
        <v>0</v>
      </c>
      <c r="BJ226" s="20" t="s">
        <v>79</v>
      </c>
      <c r="BK226" s="148">
        <f>ROUND(L226*K226,2)</f>
        <v>0</v>
      </c>
      <c r="BL226" s="20" t="s">
        <v>131</v>
      </c>
      <c r="BM226" s="20" t="s">
        <v>300</v>
      </c>
    </row>
    <row r="227" spans="2:65" s="10" customFormat="1" ht="16.5" customHeight="1">
      <c r="B227" s="149"/>
      <c r="C227" s="150"/>
      <c r="D227" s="150"/>
      <c r="E227" s="151" t="s">
        <v>5</v>
      </c>
      <c r="F227" s="219" t="s">
        <v>229</v>
      </c>
      <c r="G227" s="220"/>
      <c r="H227" s="220"/>
      <c r="I227" s="220"/>
      <c r="J227" s="150"/>
      <c r="K227" s="152">
        <v>42</v>
      </c>
      <c r="L227" s="150"/>
      <c r="M227" s="150"/>
      <c r="N227" s="150"/>
      <c r="O227" s="150"/>
      <c r="P227" s="150"/>
      <c r="Q227" s="150"/>
      <c r="R227" s="153"/>
      <c r="T227" s="154"/>
      <c r="U227" s="150"/>
      <c r="V227" s="150"/>
      <c r="W227" s="150"/>
      <c r="X227" s="150"/>
      <c r="Y227" s="150"/>
      <c r="Z227" s="150"/>
      <c r="AA227" s="155"/>
      <c r="AT227" s="156" t="s">
        <v>134</v>
      </c>
      <c r="AU227" s="156" t="s">
        <v>93</v>
      </c>
      <c r="AV227" s="10" t="s">
        <v>93</v>
      </c>
      <c r="AW227" s="10" t="s">
        <v>29</v>
      </c>
      <c r="AX227" s="10" t="s">
        <v>71</v>
      </c>
      <c r="AY227" s="156" t="s">
        <v>126</v>
      </c>
    </row>
    <row r="228" spans="2:65" s="11" customFormat="1" ht="16.5" customHeight="1">
      <c r="B228" s="157"/>
      <c r="C228" s="158"/>
      <c r="D228" s="158"/>
      <c r="E228" s="159" t="s">
        <v>5</v>
      </c>
      <c r="F228" s="221" t="s">
        <v>135</v>
      </c>
      <c r="G228" s="222"/>
      <c r="H228" s="222"/>
      <c r="I228" s="222"/>
      <c r="J228" s="158"/>
      <c r="K228" s="160">
        <v>42</v>
      </c>
      <c r="L228" s="158"/>
      <c r="M228" s="158"/>
      <c r="N228" s="158"/>
      <c r="O228" s="158"/>
      <c r="P228" s="158"/>
      <c r="Q228" s="158"/>
      <c r="R228" s="161"/>
      <c r="T228" s="162"/>
      <c r="U228" s="158"/>
      <c r="V228" s="158"/>
      <c r="W228" s="158"/>
      <c r="X228" s="158"/>
      <c r="Y228" s="158"/>
      <c r="Z228" s="158"/>
      <c r="AA228" s="163"/>
      <c r="AT228" s="164" t="s">
        <v>134</v>
      </c>
      <c r="AU228" s="164" t="s">
        <v>93</v>
      </c>
      <c r="AV228" s="11" t="s">
        <v>131</v>
      </c>
      <c r="AW228" s="11" t="s">
        <v>29</v>
      </c>
      <c r="AX228" s="11" t="s">
        <v>79</v>
      </c>
      <c r="AY228" s="164" t="s">
        <v>126</v>
      </c>
    </row>
    <row r="229" spans="2:65" s="1" customFormat="1" ht="16.5" customHeight="1">
      <c r="B229" s="139"/>
      <c r="C229" s="165" t="s">
        <v>301</v>
      </c>
      <c r="D229" s="165" t="s">
        <v>213</v>
      </c>
      <c r="E229" s="166" t="s">
        <v>302</v>
      </c>
      <c r="F229" s="223" t="s">
        <v>303</v>
      </c>
      <c r="G229" s="223"/>
      <c r="H229" s="223"/>
      <c r="I229" s="223"/>
      <c r="J229" s="167" t="s">
        <v>130</v>
      </c>
      <c r="K229" s="168">
        <v>42</v>
      </c>
      <c r="L229" s="224"/>
      <c r="M229" s="224"/>
      <c r="N229" s="224">
        <f>ROUND(L229*K229,2)</f>
        <v>0</v>
      </c>
      <c r="O229" s="218"/>
      <c r="P229" s="218"/>
      <c r="Q229" s="218"/>
      <c r="R229" s="144"/>
      <c r="T229" s="145" t="s">
        <v>5</v>
      </c>
      <c r="U229" s="42" t="s">
        <v>36</v>
      </c>
      <c r="V229" s="146">
        <v>0</v>
      </c>
      <c r="W229" s="146">
        <f>V229*K229</f>
        <v>0</v>
      </c>
      <c r="X229" s="146">
        <v>0.17599999999999999</v>
      </c>
      <c r="Y229" s="146">
        <f>X229*K229</f>
        <v>7.3919999999999995</v>
      </c>
      <c r="Z229" s="146">
        <v>0</v>
      </c>
      <c r="AA229" s="147">
        <f>Z229*K229</f>
        <v>0</v>
      </c>
      <c r="AR229" s="20" t="s">
        <v>166</v>
      </c>
      <c r="AT229" s="20" t="s">
        <v>213</v>
      </c>
      <c r="AU229" s="20" t="s">
        <v>93</v>
      </c>
      <c r="AY229" s="20" t="s">
        <v>126</v>
      </c>
      <c r="BE229" s="148">
        <f>IF(U229="základní",N229,0)</f>
        <v>0</v>
      </c>
      <c r="BF229" s="148">
        <f>IF(U229="snížená",N229,0)</f>
        <v>0</v>
      </c>
      <c r="BG229" s="148">
        <f>IF(U229="zákl. přenesená",N229,0)</f>
        <v>0</v>
      </c>
      <c r="BH229" s="148">
        <f>IF(U229="sníž. přenesená",N229,0)</f>
        <v>0</v>
      </c>
      <c r="BI229" s="148">
        <f>IF(U229="nulová",N229,0)</f>
        <v>0</v>
      </c>
      <c r="BJ229" s="20" t="s">
        <v>79</v>
      </c>
      <c r="BK229" s="148">
        <f>ROUND(L229*K229,2)</f>
        <v>0</v>
      </c>
      <c r="BL229" s="20" t="s">
        <v>131</v>
      </c>
      <c r="BM229" s="20" t="s">
        <v>304</v>
      </c>
    </row>
    <row r="230" spans="2:65" s="1" customFormat="1" ht="25.5" customHeight="1">
      <c r="B230" s="139"/>
      <c r="C230" s="140" t="s">
        <v>305</v>
      </c>
      <c r="D230" s="140" t="s">
        <v>127</v>
      </c>
      <c r="E230" s="141" t="s">
        <v>306</v>
      </c>
      <c r="F230" s="217" t="s">
        <v>307</v>
      </c>
      <c r="G230" s="217"/>
      <c r="H230" s="217"/>
      <c r="I230" s="217"/>
      <c r="J230" s="142" t="s">
        <v>130</v>
      </c>
      <c r="K230" s="143">
        <v>78</v>
      </c>
      <c r="L230" s="218"/>
      <c r="M230" s="218"/>
      <c r="N230" s="218">
        <f>ROUND(L230*K230,2)</f>
        <v>0</v>
      </c>
      <c r="O230" s="218"/>
      <c r="P230" s="218"/>
      <c r="Q230" s="218"/>
      <c r="R230" s="144"/>
      <c r="T230" s="145" t="s">
        <v>5</v>
      </c>
      <c r="U230" s="42" t="s">
        <v>36</v>
      </c>
      <c r="V230" s="146">
        <v>0.63600000000000001</v>
      </c>
      <c r="W230" s="146">
        <f>V230*K230</f>
        <v>49.608000000000004</v>
      </c>
      <c r="X230" s="146">
        <v>9.8000000000000004E-2</v>
      </c>
      <c r="Y230" s="146">
        <f>X230*K230</f>
        <v>7.6440000000000001</v>
      </c>
      <c r="Z230" s="146">
        <v>0</v>
      </c>
      <c r="AA230" s="147">
        <f>Z230*K230</f>
        <v>0</v>
      </c>
      <c r="AR230" s="20" t="s">
        <v>131</v>
      </c>
      <c r="AT230" s="20" t="s">
        <v>127</v>
      </c>
      <c r="AU230" s="20" t="s">
        <v>93</v>
      </c>
      <c r="AY230" s="20" t="s">
        <v>126</v>
      </c>
      <c r="BE230" s="148">
        <f>IF(U230="základní",N230,0)</f>
        <v>0</v>
      </c>
      <c r="BF230" s="148">
        <f>IF(U230="snížená",N230,0)</f>
        <v>0</v>
      </c>
      <c r="BG230" s="148">
        <f>IF(U230="zákl. přenesená",N230,0)</f>
        <v>0</v>
      </c>
      <c r="BH230" s="148">
        <f>IF(U230="sníž. přenesená",N230,0)</f>
        <v>0</v>
      </c>
      <c r="BI230" s="148">
        <f>IF(U230="nulová",N230,0)</f>
        <v>0</v>
      </c>
      <c r="BJ230" s="20" t="s">
        <v>79</v>
      </c>
      <c r="BK230" s="148">
        <f>ROUND(L230*K230,2)</f>
        <v>0</v>
      </c>
      <c r="BL230" s="20" t="s">
        <v>131</v>
      </c>
      <c r="BM230" s="20" t="s">
        <v>308</v>
      </c>
    </row>
    <row r="231" spans="2:65" s="10" customFormat="1" ht="16.5" customHeight="1">
      <c r="B231" s="149"/>
      <c r="C231" s="150"/>
      <c r="D231" s="150"/>
      <c r="E231" s="151" t="s">
        <v>5</v>
      </c>
      <c r="F231" s="219" t="s">
        <v>231</v>
      </c>
      <c r="G231" s="220"/>
      <c r="H231" s="220"/>
      <c r="I231" s="220"/>
      <c r="J231" s="150"/>
      <c r="K231" s="152">
        <v>48</v>
      </c>
      <c r="L231" s="150"/>
      <c r="M231" s="150"/>
      <c r="N231" s="150"/>
      <c r="O231" s="150"/>
      <c r="P231" s="150"/>
      <c r="Q231" s="150"/>
      <c r="R231" s="153"/>
      <c r="T231" s="154"/>
      <c r="U231" s="150"/>
      <c r="V231" s="150"/>
      <c r="W231" s="150"/>
      <c r="X231" s="150"/>
      <c r="Y231" s="150"/>
      <c r="Z231" s="150"/>
      <c r="AA231" s="155"/>
      <c r="AT231" s="156" t="s">
        <v>134</v>
      </c>
      <c r="AU231" s="156" t="s">
        <v>93</v>
      </c>
      <c r="AV231" s="10" t="s">
        <v>93</v>
      </c>
      <c r="AW231" s="10" t="s">
        <v>29</v>
      </c>
      <c r="AX231" s="10" t="s">
        <v>71</v>
      </c>
      <c r="AY231" s="156" t="s">
        <v>126</v>
      </c>
    </row>
    <row r="232" spans="2:65" s="10" customFormat="1" ht="16.5" customHeight="1">
      <c r="B232" s="149"/>
      <c r="C232" s="150"/>
      <c r="D232" s="150"/>
      <c r="E232" s="151" t="s">
        <v>5</v>
      </c>
      <c r="F232" s="225" t="s">
        <v>230</v>
      </c>
      <c r="G232" s="226"/>
      <c r="H232" s="226"/>
      <c r="I232" s="226"/>
      <c r="J232" s="150"/>
      <c r="K232" s="152">
        <v>30</v>
      </c>
      <c r="L232" s="150"/>
      <c r="M232" s="150"/>
      <c r="N232" s="150"/>
      <c r="O232" s="150"/>
      <c r="P232" s="150"/>
      <c r="Q232" s="150"/>
      <c r="R232" s="153"/>
      <c r="T232" s="154"/>
      <c r="U232" s="150"/>
      <c r="V232" s="150"/>
      <c r="W232" s="150"/>
      <c r="X232" s="150"/>
      <c r="Y232" s="150"/>
      <c r="Z232" s="150"/>
      <c r="AA232" s="155"/>
      <c r="AT232" s="156" t="s">
        <v>134</v>
      </c>
      <c r="AU232" s="156" t="s">
        <v>93</v>
      </c>
      <c r="AV232" s="10" t="s">
        <v>93</v>
      </c>
      <c r="AW232" s="10" t="s">
        <v>29</v>
      </c>
      <c r="AX232" s="10" t="s">
        <v>71</v>
      </c>
      <c r="AY232" s="156" t="s">
        <v>126</v>
      </c>
    </row>
    <row r="233" spans="2:65" s="11" customFormat="1" ht="16.5" customHeight="1">
      <c r="B233" s="157"/>
      <c r="C233" s="158"/>
      <c r="D233" s="158"/>
      <c r="E233" s="159" t="s">
        <v>5</v>
      </c>
      <c r="F233" s="221" t="s">
        <v>135</v>
      </c>
      <c r="G233" s="222"/>
      <c r="H233" s="222"/>
      <c r="I233" s="222"/>
      <c r="J233" s="158"/>
      <c r="K233" s="160">
        <v>78</v>
      </c>
      <c r="L233" s="158"/>
      <c r="M233" s="158"/>
      <c r="N233" s="158"/>
      <c r="O233" s="158"/>
      <c r="P233" s="158"/>
      <c r="Q233" s="158"/>
      <c r="R233" s="161"/>
      <c r="T233" s="162"/>
      <c r="U233" s="158"/>
      <c r="V233" s="158"/>
      <c r="W233" s="158"/>
      <c r="X233" s="158"/>
      <c r="Y233" s="158"/>
      <c r="Z233" s="158"/>
      <c r="AA233" s="163"/>
      <c r="AT233" s="164" t="s">
        <v>134</v>
      </c>
      <c r="AU233" s="164" t="s">
        <v>93</v>
      </c>
      <c r="AV233" s="11" t="s">
        <v>131</v>
      </c>
      <c r="AW233" s="11" t="s">
        <v>29</v>
      </c>
      <c r="AX233" s="11" t="s">
        <v>79</v>
      </c>
      <c r="AY233" s="164" t="s">
        <v>126</v>
      </c>
    </row>
    <row r="234" spans="2:65" s="1" customFormat="1" ht="16.5" customHeight="1">
      <c r="B234" s="139"/>
      <c r="C234" s="165" t="s">
        <v>309</v>
      </c>
      <c r="D234" s="165" t="s">
        <v>213</v>
      </c>
      <c r="E234" s="166" t="s">
        <v>310</v>
      </c>
      <c r="F234" s="223" t="s">
        <v>311</v>
      </c>
      <c r="G234" s="223"/>
      <c r="H234" s="223"/>
      <c r="I234" s="223"/>
      <c r="J234" s="167" t="s">
        <v>130</v>
      </c>
      <c r="K234" s="168">
        <v>78</v>
      </c>
      <c r="L234" s="224"/>
      <c r="M234" s="224"/>
      <c r="N234" s="224">
        <f>ROUND(L234*K234,2)</f>
        <v>0</v>
      </c>
      <c r="O234" s="218"/>
      <c r="P234" s="218"/>
      <c r="Q234" s="218"/>
      <c r="R234" s="144"/>
      <c r="T234" s="145" t="s">
        <v>5</v>
      </c>
      <c r="U234" s="42" t="s">
        <v>36</v>
      </c>
      <c r="V234" s="146">
        <v>0</v>
      </c>
      <c r="W234" s="146">
        <f>V234*K234</f>
        <v>0</v>
      </c>
      <c r="X234" s="146">
        <v>0.1125</v>
      </c>
      <c r="Y234" s="146">
        <f>X234*K234</f>
        <v>8.7750000000000004</v>
      </c>
      <c r="Z234" s="146">
        <v>0</v>
      </c>
      <c r="AA234" s="147">
        <f>Z234*K234</f>
        <v>0</v>
      </c>
      <c r="AR234" s="20" t="s">
        <v>166</v>
      </c>
      <c r="AT234" s="20" t="s">
        <v>213</v>
      </c>
      <c r="AU234" s="20" t="s">
        <v>93</v>
      </c>
      <c r="AY234" s="20" t="s">
        <v>126</v>
      </c>
      <c r="BE234" s="148">
        <f>IF(U234="základní",N234,0)</f>
        <v>0</v>
      </c>
      <c r="BF234" s="148">
        <f>IF(U234="snížená",N234,0)</f>
        <v>0</v>
      </c>
      <c r="BG234" s="148">
        <f>IF(U234="zákl. přenesená",N234,0)</f>
        <v>0</v>
      </c>
      <c r="BH234" s="148">
        <f>IF(U234="sníž. přenesená",N234,0)</f>
        <v>0</v>
      </c>
      <c r="BI234" s="148">
        <f>IF(U234="nulová",N234,0)</f>
        <v>0</v>
      </c>
      <c r="BJ234" s="20" t="s">
        <v>79</v>
      </c>
      <c r="BK234" s="148">
        <f>ROUND(L234*K234,2)</f>
        <v>0</v>
      </c>
      <c r="BL234" s="20" t="s">
        <v>131</v>
      </c>
      <c r="BM234" s="20" t="s">
        <v>312</v>
      </c>
    </row>
    <row r="235" spans="2:65" s="9" customFormat="1" ht="29.85" customHeight="1">
      <c r="B235" s="128"/>
      <c r="C235" s="129"/>
      <c r="D235" s="138" t="s">
        <v>106</v>
      </c>
      <c r="E235" s="138"/>
      <c r="F235" s="138"/>
      <c r="G235" s="138"/>
      <c r="H235" s="138"/>
      <c r="I235" s="138"/>
      <c r="J235" s="138"/>
      <c r="K235" s="138"/>
      <c r="L235" s="138"/>
      <c r="M235" s="138"/>
      <c r="N235" s="210">
        <f>BK235</f>
        <v>0</v>
      </c>
      <c r="O235" s="211"/>
      <c r="P235" s="211"/>
      <c r="Q235" s="211"/>
      <c r="R235" s="131"/>
      <c r="T235" s="132"/>
      <c r="U235" s="129"/>
      <c r="V235" s="129"/>
      <c r="W235" s="133">
        <f>SUM(W236:W237)</f>
        <v>9.1850000000000005</v>
      </c>
      <c r="X235" s="129"/>
      <c r="Y235" s="133">
        <f>SUM(Y236:Y237)</f>
        <v>1.1526800000000001</v>
      </c>
      <c r="Z235" s="129"/>
      <c r="AA235" s="134">
        <f>SUM(AA236:AA237)</f>
        <v>0</v>
      </c>
      <c r="AR235" s="135" t="s">
        <v>79</v>
      </c>
      <c r="AT235" s="136" t="s">
        <v>70</v>
      </c>
      <c r="AU235" s="136" t="s">
        <v>79</v>
      </c>
      <c r="AY235" s="135" t="s">
        <v>126</v>
      </c>
      <c r="BK235" s="137">
        <f>SUM(BK236:BK237)</f>
        <v>0</v>
      </c>
    </row>
    <row r="236" spans="2:65" s="1" customFormat="1" ht="38.25" customHeight="1">
      <c r="B236" s="139"/>
      <c r="C236" s="140" t="s">
        <v>313</v>
      </c>
      <c r="D236" s="140" t="s">
        <v>127</v>
      </c>
      <c r="E236" s="141" t="s">
        <v>314</v>
      </c>
      <c r="F236" s="217" t="s">
        <v>315</v>
      </c>
      <c r="G236" s="217"/>
      <c r="H236" s="217"/>
      <c r="I236" s="217"/>
      <c r="J236" s="142" t="s">
        <v>316</v>
      </c>
      <c r="K236" s="143">
        <v>2</v>
      </c>
      <c r="L236" s="218"/>
      <c r="M236" s="218"/>
      <c r="N236" s="218">
        <f>ROUND(L236*K236,2)</f>
        <v>0</v>
      </c>
      <c r="O236" s="218"/>
      <c r="P236" s="218"/>
      <c r="Q236" s="218"/>
      <c r="R236" s="144"/>
      <c r="T236" s="145" t="s">
        <v>5</v>
      </c>
      <c r="U236" s="42" t="s">
        <v>36</v>
      </c>
      <c r="V236" s="146">
        <v>3.8170000000000002</v>
      </c>
      <c r="W236" s="146">
        <f>V236*K236</f>
        <v>7.6340000000000003</v>
      </c>
      <c r="X236" s="146">
        <v>0.42080000000000001</v>
      </c>
      <c r="Y236" s="146">
        <f>X236*K236</f>
        <v>0.84160000000000001</v>
      </c>
      <c r="Z236" s="146">
        <v>0</v>
      </c>
      <c r="AA236" s="147">
        <f>Z236*K236</f>
        <v>0</v>
      </c>
      <c r="AR236" s="20" t="s">
        <v>131</v>
      </c>
      <c r="AT236" s="20" t="s">
        <v>127</v>
      </c>
      <c r="AU236" s="20" t="s">
        <v>93</v>
      </c>
      <c r="AY236" s="20" t="s">
        <v>126</v>
      </c>
      <c r="BE236" s="148">
        <f>IF(U236="základní",N236,0)</f>
        <v>0</v>
      </c>
      <c r="BF236" s="148">
        <f>IF(U236="snížená",N236,0)</f>
        <v>0</v>
      </c>
      <c r="BG236" s="148">
        <f>IF(U236="zákl. přenesená",N236,0)</f>
        <v>0</v>
      </c>
      <c r="BH236" s="148">
        <f>IF(U236="sníž. přenesená",N236,0)</f>
        <v>0</v>
      </c>
      <c r="BI236" s="148">
        <f>IF(U236="nulová",N236,0)</f>
        <v>0</v>
      </c>
      <c r="BJ236" s="20" t="s">
        <v>79</v>
      </c>
      <c r="BK236" s="148">
        <f>ROUND(L236*K236,2)</f>
        <v>0</v>
      </c>
      <c r="BL236" s="20" t="s">
        <v>131</v>
      </c>
      <c r="BM236" s="20" t="s">
        <v>317</v>
      </c>
    </row>
    <row r="237" spans="2:65" s="1" customFormat="1" ht="38.25" customHeight="1">
      <c r="B237" s="139"/>
      <c r="C237" s="140" t="s">
        <v>318</v>
      </c>
      <c r="D237" s="140" t="s">
        <v>127</v>
      </c>
      <c r="E237" s="141" t="s">
        <v>319</v>
      </c>
      <c r="F237" s="217" t="s">
        <v>320</v>
      </c>
      <c r="G237" s="217"/>
      <c r="H237" s="217"/>
      <c r="I237" s="217"/>
      <c r="J237" s="142" t="s">
        <v>316</v>
      </c>
      <c r="K237" s="143">
        <v>1</v>
      </c>
      <c r="L237" s="218"/>
      <c r="M237" s="218"/>
      <c r="N237" s="218">
        <f>ROUND(L237*K237,2)</f>
        <v>0</v>
      </c>
      <c r="O237" s="218"/>
      <c r="P237" s="218"/>
      <c r="Q237" s="218"/>
      <c r="R237" s="144"/>
      <c r="T237" s="145" t="s">
        <v>5</v>
      </c>
      <c r="U237" s="42" t="s">
        <v>36</v>
      </c>
      <c r="V237" s="146">
        <v>1.5509999999999999</v>
      </c>
      <c r="W237" s="146">
        <f>V237*K237</f>
        <v>1.5509999999999999</v>
      </c>
      <c r="X237" s="146">
        <v>0.31108000000000002</v>
      </c>
      <c r="Y237" s="146">
        <f>X237*K237</f>
        <v>0.31108000000000002</v>
      </c>
      <c r="Z237" s="146">
        <v>0</v>
      </c>
      <c r="AA237" s="147">
        <f>Z237*K237</f>
        <v>0</v>
      </c>
      <c r="AR237" s="20" t="s">
        <v>131</v>
      </c>
      <c r="AT237" s="20" t="s">
        <v>127</v>
      </c>
      <c r="AU237" s="20" t="s">
        <v>93</v>
      </c>
      <c r="AY237" s="20" t="s">
        <v>126</v>
      </c>
      <c r="BE237" s="148">
        <f>IF(U237="základní",N237,0)</f>
        <v>0</v>
      </c>
      <c r="BF237" s="148">
        <f>IF(U237="snížená",N237,0)</f>
        <v>0</v>
      </c>
      <c r="BG237" s="148">
        <f>IF(U237="zákl. přenesená",N237,0)</f>
        <v>0</v>
      </c>
      <c r="BH237" s="148">
        <f>IF(U237="sníž. přenesená",N237,0)</f>
        <v>0</v>
      </c>
      <c r="BI237" s="148">
        <f>IF(U237="nulová",N237,0)</f>
        <v>0</v>
      </c>
      <c r="BJ237" s="20" t="s">
        <v>79</v>
      </c>
      <c r="BK237" s="148">
        <f>ROUND(L237*K237,2)</f>
        <v>0</v>
      </c>
      <c r="BL237" s="20" t="s">
        <v>131</v>
      </c>
      <c r="BM237" s="20" t="s">
        <v>321</v>
      </c>
    </row>
    <row r="238" spans="2:65" s="9" customFormat="1" ht="29.85" customHeight="1">
      <c r="B238" s="128"/>
      <c r="C238" s="129"/>
      <c r="D238" s="138" t="s">
        <v>107</v>
      </c>
      <c r="E238" s="138"/>
      <c r="F238" s="138"/>
      <c r="G238" s="138"/>
      <c r="H238" s="138"/>
      <c r="I238" s="138"/>
      <c r="J238" s="138"/>
      <c r="K238" s="138"/>
      <c r="L238" s="138"/>
      <c r="M238" s="138"/>
      <c r="N238" s="210">
        <f>BK238</f>
        <v>0</v>
      </c>
      <c r="O238" s="211"/>
      <c r="P238" s="211"/>
      <c r="Q238" s="211"/>
      <c r="R238" s="131"/>
      <c r="T238" s="132"/>
      <c r="U238" s="129"/>
      <c r="V238" s="129"/>
      <c r="W238" s="133">
        <f>SUM(W239:W275)</f>
        <v>101.66708</v>
      </c>
      <c r="X238" s="129"/>
      <c r="Y238" s="133">
        <f>SUM(Y239:Y275)</f>
        <v>70.5868416</v>
      </c>
      <c r="Z238" s="129"/>
      <c r="AA238" s="134">
        <f>SUM(AA239:AA275)</f>
        <v>0</v>
      </c>
      <c r="AR238" s="135" t="s">
        <v>79</v>
      </c>
      <c r="AT238" s="136" t="s">
        <v>70</v>
      </c>
      <c r="AU238" s="136" t="s">
        <v>79</v>
      </c>
      <c r="AY238" s="135" t="s">
        <v>126</v>
      </c>
      <c r="BK238" s="137">
        <f>SUM(BK239:BK275)</f>
        <v>0</v>
      </c>
    </row>
    <row r="239" spans="2:65" s="1" customFormat="1" ht="25.5" customHeight="1">
      <c r="B239" s="139"/>
      <c r="C239" s="140" t="s">
        <v>322</v>
      </c>
      <c r="D239" s="140" t="s">
        <v>127</v>
      </c>
      <c r="E239" s="141" t="s">
        <v>323</v>
      </c>
      <c r="F239" s="217" t="s">
        <v>324</v>
      </c>
      <c r="G239" s="217"/>
      <c r="H239" s="217"/>
      <c r="I239" s="217"/>
      <c r="J239" s="142" t="s">
        <v>316</v>
      </c>
      <c r="K239" s="143">
        <v>6</v>
      </c>
      <c r="L239" s="218"/>
      <c r="M239" s="218"/>
      <c r="N239" s="218">
        <f>ROUND(L239*K239,2)</f>
        <v>0</v>
      </c>
      <c r="O239" s="218"/>
      <c r="P239" s="218"/>
      <c r="Q239" s="218"/>
      <c r="R239" s="144"/>
      <c r="T239" s="145" t="s">
        <v>5</v>
      </c>
      <c r="U239" s="42" t="s">
        <v>36</v>
      </c>
      <c r="V239" s="146">
        <v>0.2</v>
      </c>
      <c r="W239" s="146">
        <f>V239*K239</f>
        <v>1.2000000000000002</v>
      </c>
      <c r="X239" s="146">
        <v>6.9999999999999999E-4</v>
      </c>
      <c r="Y239" s="146">
        <f>X239*K239</f>
        <v>4.1999999999999997E-3</v>
      </c>
      <c r="Z239" s="146">
        <v>0</v>
      </c>
      <c r="AA239" s="147">
        <f>Z239*K239</f>
        <v>0</v>
      </c>
      <c r="AR239" s="20" t="s">
        <v>131</v>
      </c>
      <c r="AT239" s="20" t="s">
        <v>127</v>
      </c>
      <c r="AU239" s="20" t="s">
        <v>93</v>
      </c>
      <c r="AY239" s="20" t="s">
        <v>126</v>
      </c>
      <c r="BE239" s="148">
        <f>IF(U239="základní",N239,0)</f>
        <v>0</v>
      </c>
      <c r="BF239" s="148">
        <f>IF(U239="snížená",N239,0)</f>
        <v>0</v>
      </c>
      <c r="BG239" s="148">
        <f>IF(U239="zákl. přenesená",N239,0)</f>
        <v>0</v>
      </c>
      <c r="BH239" s="148">
        <f>IF(U239="sníž. přenesená",N239,0)</f>
        <v>0</v>
      </c>
      <c r="BI239" s="148">
        <f>IF(U239="nulová",N239,0)</f>
        <v>0</v>
      </c>
      <c r="BJ239" s="20" t="s">
        <v>79</v>
      </c>
      <c r="BK239" s="148">
        <f>ROUND(L239*K239,2)</f>
        <v>0</v>
      </c>
      <c r="BL239" s="20" t="s">
        <v>131</v>
      </c>
      <c r="BM239" s="20" t="s">
        <v>325</v>
      </c>
    </row>
    <row r="240" spans="2:65" s="10" customFormat="1" ht="16.5" customHeight="1">
      <c r="B240" s="149"/>
      <c r="C240" s="150"/>
      <c r="D240" s="150"/>
      <c r="E240" s="151" t="s">
        <v>5</v>
      </c>
      <c r="F240" s="219" t="s">
        <v>156</v>
      </c>
      <c r="G240" s="220"/>
      <c r="H240" s="220"/>
      <c r="I240" s="220"/>
      <c r="J240" s="150"/>
      <c r="K240" s="152">
        <v>6</v>
      </c>
      <c r="L240" s="150"/>
      <c r="M240" s="150"/>
      <c r="N240" s="150"/>
      <c r="O240" s="150"/>
      <c r="P240" s="150"/>
      <c r="Q240" s="150"/>
      <c r="R240" s="153"/>
      <c r="T240" s="154"/>
      <c r="U240" s="150"/>
      <c r="V240" s="150"/>
      <c r="W240" s="150"/>
      <c r="X240" s="150"/>
      <c r="Y240" s="150"/>
      <c r="Z240" s="150"/>
      <c r="AA240" s="155"/>
      <c r="AT240" s="156" t="s">
        <v>134</v>
      </c>
      <c r="AU240" s="156" t="s">
        <v>93</v>
      </c>
      <c r="AV240" s="10" t="s">
        <v>93</v>
      </c>
      <c r="AW240" s="10" t="s">
        <v>29</v>
      </c>
      <c r="AX240" s="10" t="s">
        <v>71</v>
      </c>
      <c r="AY240" s="156" t="s">
        <v>126</v>
      </c>
    </row>
    <row r="241" spans="2:65" s="11" customFormat="1" ht="16.5" customHeight="1">
      <c r="B241" s="157"/>
      <c r="C241" s="158"/>
      <c r="D241" s="158"/>
      <c r="E241" s="159" t="s">
        <v>5</v>
      </c>
      <c r="F241" s="221" t="s">
        <v>135</v>
      </c>
      <c r="G241" s="222"/>
      <c r="H241" s="222"/>
      <c r="I241" s="222"/>
      <c r="J241" s="158"/>
      <c r="K241" s="160">
        <v>6</v>
      </c>
      <c r="L241" s="158"/>
      <c r="M241" s="158"/>
      <c r="N241" s="158"/>
      <c r="O241" s="158"/>
      <c r="P241" s="158"/>
      <c r="Q241" s="158"/>
      <c r="R241" s="161"/>
      <c r="T241" s="162"/>
      <c r="U241" s="158"/>
      <c r="V241" s="158"/>
      <c r="W241" s="158"/>
      <c r="X241" s="158"/>
      <c r="Y241" s="158"/>
      <c r="Z241" s="158"/>
      <c r="AA241" s="163"/>
      <c r="AT241" s="164" t="s">
        <v>134</v>
      </c>
      <c r="AU241" s="164" t="s">
        <v>93</v>
      </c>
      <c r="AV241" s="11" t="s">
        <v>131</v>
      </c>
      <c r="AW241" s="11" t="s">
        <v>29</v>
      </c>
      <c r="AX241" s="11" t="s">
        <v>79</v>
      </c>
      <c r="AY241" s="164" t="s">
        <v>126</v>
      </c>
    </row>
    <row r="242" spans="2:65" s="1" customFormat="1" ht="25.5" customHeight="1">
      <c r="B242" s="139"/>
      <c r="C242" s="165" t="s">
        <v>326</v>
      </c>
      <c r="D242" s="165" t="s">
        <v>213</v>
      </c>
      <c r="E242" s="166" t="s">
        <v>327</v>
      </c>
      <c r="F242" s="223" t="s">
        <v>328</v>
      </c>
      <c r="G242" s="223"/>
      <c r="H242" s="223"/>
      <c r="I242" s="223"/>
      <c r="J242" s="167" t="s">
        <v>316</v>
      </c>
      <c r="K242" s="168">
        <v>3</v>
      </c>
      <c r="L242" s="224"/>
      <c r="M242" s="224"/>
      <c r="N242" s="224">
        <f>ROUND(L242*K242,2)</f>
        <v>0</v>
      </c>
      <c r="O242" s="218"/>
      <c r="P242" s="218"/>
      <c r="Q242" s="218"/>
      <c r="R242" s="144"/>
      <c r="T242" s="145" t="s">
        <v>5</v>
      </c>
      <c r="U242" s="42" t="s">
        <v>36</v>
      </c>
      <c r="V242" s="146">
        <v>0</v>
      </c>
      <c r="W242" s="146">
        <f>V242*K242</f>
        <v>0</v>
      </c>
      <c r="X242" s="146">
        <v>6.0000000000000001E-3</v>
      </c>
      <c r="Y242" s="146">
        <f>X242*K242</f>
        <v>1.8000000000000002E-2</v>
      </c>
      <c r="Z242" s="146">
        <v>0</v>
      </c>
      <c r="AA242" s="147">
        <f>Z242*K242</f>
        <v>0</v>
      </c>
      <c r="AR242" s="20" t="s">
        <v>166</v>
      </c>
      <c r="AT242" s="20" t="s">
        <v>213</v>
      </c>
      <c r="AU242" s="20" t="s">
        <v>93</v>
      </c>
      <c r="AY242" s="20" t="s">
        <v>126</v>
      </c>
      <c r="BE242" s="148">
        <f>IF(U242="základní",N242,0)</f>
        <v>0</v>
      </c>
      <c r="BF242" s="148">
        <f>IF(U242="snížená",N242,0)</f>
        <v>0</v>
      </c>
      <c r="BG242" s="148">
        <f>IF(U242="zákl. přenesená",N242,0)</f>
        <v>0</v>
      </c>
      <c r="BH242" s="148">
        <f>IF(U242="sníž. přenesená",N242,0)</f>
        <v>0</v>
      </c>
      <c r="BI242" s="148">
        <f>IF(U242="nulová",N242,0)</f>
        <v>0</v>
      </c>
      <c r="BJ242" s="20" t="s">
        <v>79</v>
      </c>
      <c r="BK242" s="148">
        <f>ROUND(L242*K242,2)</f>
        <v>0</v>
      </c>
      <c r="BL242" s="20" t="s">
        <v>131</v>
      </c>
      <c r="BM242" s="20" t="s">
        <v>329</v>
      </c>
    </row>
    <row r="243" spans="2:65" s="1" customFormat="1" ht="25.5" customHeight="1">
      <c r="B243" s="139"/>
      <c r="C243" s="165" t="s">
        <v>330</v>
      </c>
      <c r="D243" s="165" t="s">
        <v>213</v>
      </c>
      <c r="E243" s="166" t="s">
        <v>331</v>
      </c>
      <c r="F243" s="223" t="s">
        <v>332</v>
      </c>
      <c r="G243" s="223"/>
      <c r="H243" s="223"/>
      <c r="I243" s="223"/>
      <c r="J243" s="167" t="s">
        <v>316</v>
      </c>
      <c r="K243" s="168">
        <v>3</v>
      </c>
      <c r="L243" s="224"/>
      <c r="M243" s="224"/>
      <c r="N243" s="224">
        <f>ROUND(L243*K243,2)</f>
        <v>0</v>
      </c>
      <c r="O243" s="218"/>
      <c r="P243" s="218"/>
      <c r="Q243" s="218"/>
      <c r="R243" s="144"/>
      <c r="T243" s="145" t="s">
        <v>5</v>
      </c>
      <c r="U243" s="42" t="s">
        <v>36</v>
      </c>
      <c r="V243" s="146">
        <v>0</v>
      </c>
      <c r="W243" s="146">
        <f>V243*K243</f>
        <v>0</v>
      </c>
      <c r="X243" s="146">
        <v>4.0000000000000001E-3</v>
      </c>
      <c r="Y243" s="146">
        <f>X243*K243</f>
        <v>1.2E-2</v>
      </c>
      <c r="Z243" s="146">
        <v>0</v>
      </c>
      <c r="AA243" s="147">
        <f>Z243*K243</f>
        <v>0</v>
      </c>
      <c r="AR243" s="20" t="s">
        <v>166</v>
      </c>
      <c r="AT243" s="20" t="s">
        <v>213</v>
      </c>
      <c r="AU243" s="20" t="s">
        <v>93</v>
      </c>
      <c r="AY243" s="20" t="s">
        <v>126</v>
      </c>
      <c r="BE243" s="148">
        <f>IF(U243="základní",N243,0)</f>
        <v>0</v>
      </c>
      <c r="BF243" s="148">
        <f>IF(U243="snížená",N243,0)</f>
        <v>0</v>
      </c>
      <c r="BG243" s="148">
        <f>IF(U243="zákl. přenesená",N243,0)</f>
        <v>0</v>
      </c>
      <c r="BH243" s="148">
        <f>IF(U243="sníž. přenesená",N243,0)</f>
        <v>0</v>
      </c>
      <c r="BI243" s="148">
        <f>IF(U243="nulová",N243,0)</f>
        <v>0</v>
      </c>
      <c r="BJ243" s="20" t="s">
        <v>79</v>
      </c>
      <c r="BK243" s="148">
        <f>ROUND(L243*K243,2)</f>
        <v>0</v>
      </c>
      <c r="BL243" s="20" t="s">
        <v>131</v>
      </c>
      <c r="BM243" s="20" t="s">
        <v>333</v>
      </c>
    </row>
    <row r="244" spans="2:65" s="1" customFormat="1" ht="25.5" customHeight="1">
      <c r="B244" s="139"/>
      <c r="C244" s="140" t="s">
        <v>334</v>
      </c>
      <c r="D244" s="140" t="s">
        <v>127</v>
      </c>
      <c r="E244" s="141" t="s">
        <v>335</v>
      </c>
      <c r="F244" s="217" t="s">
        <v>336</v>
      </c>
      <c r="G244" s="217"/>
      <c r="H244" s="217"/>
      <c r="I244" s="217"/>
      <c r="J244" s="142" t="s">
        <v>316</v>
      </c>
      <c r="K244" s="143">
        <v>6</v>
      </c>
      <c r="L244" s="218"/>
      <c r="M244" s="218"/>
      <c r="N244" s="218">
        <f>ROUND(L244*K244,2)</f>
        <v>0</v>
      </c>
      <c r="O244" s="218"/>
      <c r="P244" s="218"/>
      <c r="Q244" s="218"/>
      <c r="R244" s="144"/>
      <c r="T244" s="145" t="s">
        <v>5</v>
      </c>
      <c r="U244" s="42" t="s">
        <v>36</v>
      </c>
      <c r="V244" s="146">
        <v>0.41599999999999998</v>
      </c>
      <c r="W244" s="146">
        <f>V244*K244</f>
        <v>2.496</v>
      </c>
      <c r="X244" s="146">
        <v>0.10940999999999999</v>
      </c>
      <c r="Y244" s="146">
        <f>X244*K244</f>
        <v>0.65645999999999993</v>
      </c>
      <c r="Z244" s="146">
        <v>0</v>
      </c>
      <c r="AA244" s="147">
        <f>Z244*K244</f>
        <v>0</v>
      </c>
      <c r="AR244" s="20" t="s">
        <v>131</v>
      </c>
      <c r="AT244" s="20" t="s">
        <v>127</v>
      </c>
      <c r="AU244" s="20" t="s">
        <v>93</v>
      </c>
      <c r="AY244" s="20" t="s">
        <v>126</v>
      </c>
      <c r="BE244" s="148">
        <f>IF(U244="základní",N244,0)</f>
        <v>0</v>
      </c>
      <c r="BF244" s="148">
        <f>IF(U244="snížená",N244,0)</f>
        <v>0</v>
      </c>
      <c r="BG244" s="148">
        <f>IF(U244="zákl. přenesená",N244,0)</f>
        <v>0</v>
      </c>
      <c r="BH244" s="148">
        <f>IF(U244="sníž. přenesená",N244,0)</f>
        <v>0</v>
      </c>
      <c r="BI244" s="148">
        <f>IF(U244="nulová",N244,0)</f>
        <v>0</v>
      </c>
      <c r="BJ244" s="20" t="s">
        <v>79</v>
      </c>
      <c r="BK244" s="148">
        <f>ROUND(L244*K244,2)</f>
        <v>0</v>
      </c>
      <c r="BL244" s="20" t="s">
        <v>131</v>
      </c>
      <c r="BM244" s="20" t="s">
        <v>337</v>
      </c>
    </row>
    <row r="245" spans="2:65" s="10" customFormat="1" ht="16.5" customHeight="1">
      <c r="B245" s="149"/>
      <c r="C245" s="150"/>
      <c r="D245" s="150"/>
      <c r="E245" s="151" t="s">
        <v>5</v>
      </c>
      <c r="F245" s="219" t="s">
        <v>156</v>
      </c>
      <c r="G245" s="220"/>
      <c r="H245" s="220"/>
      <c r="I245" s="220"/>
      <c r="J245" s="150"/>
      <c r="K245" s="152">
        <v>6</v>
      </c>
      <c r="L245" s="150"/>
      <c r="M245" s="150"/>
      <c r="N245" s="150"/>
      <c r="O245" s="150"/>
      <c r="P245" s="150"/>
      <c r="Q245" s="150"/>
      <c r="R245" s="153"/>
      <c r="T245" s="154"/>
      <c r="U245" s="150"/>
      <c r="V245" s="150"/>
      <c r="W245" s="150"/>
      <c r="X245" s="150"/>
      <c r="Y245" s="150"/>
      <c r="Z245" s="150"/>
      <c r="AA245" s="155"/>
      <c r="AT245" s="156" t="s">
        <v>134</v>
      </c>
      <c r="AU245" s="156" t="s">
        <v>93</v>
      </c>
      <c r="AV245" s="10" t="s">
        <v>93</v>
      </c>
      <c r="AW245" s="10" t="s">
        <v>29</v>
      </c>
      <c r="AX245" s="10" t="s">
        <v>71</v>
      </c>
      <c r="AY245" s="156" t="s">
        <v>126</v>
      </c>
    </row>
    <row r="246" spans="2:65" s="11" customFormat="1" ht="16.5" customHeight="1">
      <c r="B246" s="157"/>
      <c r="C246" s="158"/>
      <c r="D246" s="158"/>
      <c r="E246" s="159" t="s">
        <v>5</v>
      </c>
      <c r="F246" s="221" t="s">
        <v>135</v>
      </c>
      <c r="G246" s="222"/>
      <c r="H246" s="222"/>
      <c r="I246" s="222"/>
      <c r="J246" s="158"/>
      <c r="K246" s="160">
        <v>6</v>
      </c>
      <c r="L246" s="158"/>
      <c r="M246" s="158"/>
      <c r="N246" s="158"/>
      <c r="O246" s="158"/>
      <c r="P246" s="158"/>
      <c r="Q246" s="158"/>
      <c r="R246" s="161"/>
      <c r="T246" s="162"/>
      <c r="U246" s="158"/>
      <c r="V246" s="158"/>
      <c r="W246" s="158"/>
      <c r="X246" s="158"/>
      <c r="Y246" s="158"/>
      <c r="Z246" s="158"/>
      <c r="AA246" s="163"/>
      <c r="AT246" s="164" t="s">
        <v>134</v>
      </c>
      <c r="AU246" s="164" t="s">
        <v>93</v>
      </c>
      <c r="AV246" s="11" t="s">
        <v>131</v>
      </c>
      <c r="AW246" s="11" t="s">
        <v>29</v>
      </c>
      <c r="AX246" s="11" t="s">
        <v>79</v>
      </c>
      <c r="AY246" s="164" t="s">
        <v>126</v>
      </c>
    </row>
    <row r="247" spans="2:65" s="1" customFormat="1" ht="25.5" customHeight="1">
      <c r="B247" s="139"/>
      <c r="C247" s="165" t="s">
        <v>338</v>
      </c>
      <c r="D247" s="165" t="s">
        <v>213</v>
      </c>
      <c r="E247" s="166" t="s">
        <v>339</v>
      </c>
      <c r="F247" s="223" t="s">
        <v>340</v>
      </c>
      <c r="G247" s="223"/>
      <c r="H247" s="223"/>
      <c r="I247" s="223"/>
      <c r="J247" s="167" t="s">
        <v>316</v>
      </c>
      <c r="K247" s="168">
        <v>6</v>
      </c>
      <c r="L247" s="224"/>
      <c r="M247" s="224"/>
      <c r="N247" s="224">
        <f>ROUND(L247*K247,2)</f>
        <v>0</v>
      </c>
      <c r="O247" s="218"/>
      <c r="P247" s="218"/>
      <c r="Q247" s="218"/>
      <c r="R247" s="144"/>
      <c r="T247" s="145" t="s">
        <v>5</v>
      </c>
      <c r="U247" s="42" t="s">
        <v>36</v>
      </c>
      <c r="V247" s="146">
        <v>0</v>
      </c>
      <c r="W247" s="146">
        <f>V247*K247</f>
        <v>0</v>
      </c>
      <c r="X247" s="146">
        <v>6.1000000000000004E-3</v>
      </c>
      <c r="Y247" s="146">
        <f>X247*K247</f>
        <v>3.6600000000000001E-2</v>
      </c>
      <c r="Z247" s="146">
        <v>0</v>
      </c>
      <c r="AA247" s="147">
        <f>Z247*K247</f>
        <v>0</v>
      </c>
      <c r="AR247" s="20" t="s">
        <v>166</v>
      </c>
      <c r="AT247" s="20" t="s">
        <v>213</v>
      </c>
      <c r="AU247" s="20" t="s">
        <v>93</v>
      </c>
      <c r="AY247" s="20" t="s">
        <v>126</v>
      </c>
      <c r="BE247" s="148">
        <f>IF(U247="základní",N247,0)</f>
        <v>0</v>
      </c>
      <c r="BF247" s="148">
        <f>IF(U247="snížená",N247,0)</f>
        <v>0</v>
      </c>
      <c r="BG247" s="148">
        <f>IF(U247="zákl. přenesená",N247,0)</f>
        <v>0</v>
      </c>
      <c r="BH247" s="148">
        <f>IF(U247="sníž. přenesená",N247,0)</f>
        <v>0</v>
      </c>
      <c r="BI247" s="148">
        <f>IF(U247="nulová",N247,0)</f>
        <v>0</v>
      </c>
      <c r="BJ247" s="20" t="s">
        <v>79</v>
      </c>
      <c r="BK247" s="148">
        <f>ROUND(L247*K247,2)</f>
        <v>0</v>
      </c>
      <c r="BL247" s="20" t="s">
        <v>131</v>
      </c>
      <c r="BM247" s="20" t="s">
        <v>341</v>
      </c>
    </row>
    <row r="248" spans="2:65" s="1" customFormat="1" ht="25.5" customHeight="1">
      <c r="B248" s="139"/>
      <c r="C248" s="140" t="s">
        <v>342</v>
      </c>
      <c r="D248" s="140" t="s">
        <v>127</v>
      </c>
      <c r="E248" s="141" t="s">
        <v>343</v>
      </c>
      <c r="F248" s="217" t="s">
        <v>344</v>
      </c>
      <c r="G248" s="217"/>
      <c r="H248" s="217"/>
      <c r="I248" s="217"/>
      <c r="J248" s="142" t="s">
        <v>142</v>
      </c>
      <c r="K248" s="143">
        <v>16</v>
      </c>
      <c r="L248" s="218"/>
      <c r="M248" s="218"/>
      <c r="N248" s="218">
        <f>ROUND(L248*K248,2)</f>
        <v>0</v>
      </c>
      <c r="O248" s="218"/>
      <c r="P248" s="218"/>
      <c r="Q248" s="218"/>
      <c r="R248" s="144"/>
      <c r="T248" s="145" t="s">
        <v>5</v>
      </c>
      <c r="U248" s="42" t="s">
        <v>36</v>
      </c>
      <c r="V248" s="146">
        <v>3.0000000000000001E-3</v>
      </c>
      <c r="W248" s="146">
        <f>V248*K248</f>
        <v>4.8000000000000001E-2</v>
      </c>
      <c r="X248" s="146">
        <v>4.0000000000000002E-4</v>
      </c>
      <c r="Y248" s="146">
        <f>X248*K248</f>
        <v>6.4000000000000003E-3</v>
      </c>
      <c r="Z248" s="146">
        <v>0</v>
      </c>
      <c r="AA248" s="147">
        <f>Z248*K248</f>
        <v>0</v>
      </c>
      <c r="AR248" s="20" t="s">
        <v>131</v>
      </c>
      <c r="AT248" s="20" t="s">
        <v>127</v>
      </c>
      <c r="AU248" s="20" t="s">
        <v>93</v>
      </c>
      <c r="AY248" s="20" t="s">
        <v>126</v>
      </c>
      <c r="BE248" s="148">
        <f>IF(U248="základní",N248,0)</f>
        <v>0</v>
      </c>
      <c r="BF248" s="148">
        <f>IF(U248="snížená",N248,0)</f>
        <v>0</v>
      </c>
      <c r="BG248" s="148">
        <f>IF(U248="zákl. přenesená",N248,0)</f>
        <v>0</v>
      </c>
      <c r="BH248" s="148">
        <f>IF(U248="sníž. přenesená",N248,0)</f>
        <v>0</v>
      </c>
      <c r="BI248" s="148">
        <f>IF(U248="nulová",N248,0)</f>
        <v>0</v>
      </c>
      <c r="BJ248" s="20" t="s">
        <v>79</v>
      </c>
      <c r="BK248" s="148">
        <f>ROUND(L248*K248,2)</f>
        <v>0</v>
      </c>
      <c r="BL248" s="20" t="s">
        <v>131</v>
      </c>
      <c r="BM248" s="20" t="s">
        <v>345</v>
      </c>
    </row>
    <row r="249" spans="2:65" s="10" customFormat="1" ht="16.5" customHeight="1">
      <c r="B249" s="149"/>
      <c r="C249" s="150"/>
      <c r="D249" s="150"/>
      <c r="E249" s="151" t="s">
        <v>5</v>
      </c>
      <c r="F249" s="219" t="s">
        <v>204</v>
      </c>
      <c r="G249" s="220"/>
      <c r="H249" s="220"/>
      <c r="I249" s="220"/>
      <c r="J249" s="150"/>
      <c r="K249" s="152">
        <v>16</v>
      </c>
      <c r="L249" s="150"/>
      <c r="M249" s="150"/>
      <c r="N249" s="150"/>
      <c r="O249" s="150"/>
      <c r="P249" s="150"/>
      <c r="Q249" s="150"/>
      <c r="R249" s="153"/>
      <c r="T249" s="154"/>
      <c r="U249" s="150"/>
      <c r="V249" s="150"/>
      <c r="W249" s="150"/>
      <c r="X249" s="150"/>
      <c r="Y249" s="150"/>
      <c r="Z249" s="150"/>
      <c r="AA249" s="155"/>
      <c r="AT249" s="156" t="s">
        <v>134</v>
      </c>
      <c r="AU249" s="156" t="s">
        <v>93</v>
      </c>
      <c r="AV249" s="10" t="s">
        <v>93</v>
      </c>
      <c r="AW249" s="10" t="s">
        <v>29</v>
      </c>
      <c r="AX249" s="10" t="s">
        <v>71</v>
      </c>
      <c r="AY249" s="156" t="s">
        <v>126</v>
      </c>
    </row>
    <row r="250" spans="2:65" s="11" customFormat="1" ht="16.5" customHeight="1">
      <c r="B250" s="157"/>
      <c r="C250" s="158"/>
      <c r="D250" s="158"/>
      <c r="E250" s="159" t="s">
        <v>5</v>
      </c>
      <c r="F250" s="221" t="s">
        <v>135</v>
      </c>
      <c r="G250" s="222"/>
      <c r="H250" s="222"/>
      <c r="I250" s="222"/>
      <c r="J250" s="158"/>
      <c r="K250" s="160">
        <v>16</v>
      </c>
      <c r="L250" s="158"/>
      <c r="M250" s="158"/>
      <c r="N250" s="158"/>
      <c r="O250" s="158"/>
      <c r="P250" s="158"/>
      <c r="Q250" s="158"/>
      <c r="R250" s="161"/>
      <c r="T250" s="162"/>
      <c r="U250" s="158"/>
      <c r="V250" s="158"/>
      <c r="W250" s="158"/>
      <c r="X250" s="158"/>
      <c r="Y250" s="158"/>
      <c r="Z250" s="158"/>
      <c r="AA250" s="163"/>
      <c r="AT250" s="164" t="s">
        <v>134</v>
      </c>
      <c r="AU250" s="164" t="s">
        <v>93</v>
      </c>
      <c r="AV250" s="11" t="s">
        <v>131</v>
      </c>
      <c r="AW250" s="11" t="s">
        <v>29</v>
      </c>
      <c r="AX250" s="11" t="s">
        <v>79</v>
      </c>
      <c r="AY250" s="164" t="s">
        <v>126</v>
      </c>
    </row>
    <row r="251" spans="2:65" s="1" customFormat="1" ht="25.5" customHeight="1">
      <c r="B251" s="139"/>
      <c r="C251" s="140" t="s">
        <v>346</v>
      </c>
      <c r="D251" s="140" t="s">
        <v>127</v>
      </c>
      <c r="E251" s="141" t="s">
        <v>347</v>
      </c>
      <c r="F251" s="217" t="s">
        <v>348</v>
      </c>
      <c r="G251" s="217"/>
      <c r="H251" s="217"/>
      <c r="I251" s="217"/>
      <c r="J251" s="142" t="s">
        <v>130</v>
      </c>
      <c r="K251" s="143">
        <v>1</v>
      </c>
      <c r="L251" s="218"/>
      <c r="M251" s="218"/>
      <c r="N251" s="218">
        <f>ROUND(L251*K251,2)</f>
        <v>0</v>
      </c>
      <c r="O251" s="218"/>
      <c r="P251" s="218"/>
      <c r="Q251" s="218"/>
      <c r="R251" s="144"/>
      <c r="T251" s="145" t="s">
        <v>5</v>
      </c>
      <c r="U251" s="42" t="s">
        <v>36</v>
      </c>
      <c r="V251" s="146">
        <v>0.11899999999999999</v>
      </c>
      <c r="W251" s="146">
        <f>V251*K251</f>
        <v>0.11899999999999999</v>
      </c>
      <c r="X251" s="146">
        <v>1.6000000000000001E-3</v>
      </c>
      <c r="Y251" s="146">
        <f>X251*K251</f>
        <v>1.6000000000000001E-3</v>
      </c>
      <c r="Z251" s="146">
        <v>0</v>
      </c>
      <c r="AA251" s="147">
        <f>Z251*K251</f>
        <v>0</v>
      </c>
      <c r="AR251" s="20" t="s">
        <v>131</v>
      </c>
      <c r="AT251" s="20" t="s">
        <v>127</v>
      </c>
      <c r="AU251" s="20" t="s">
        <v>93</v>
      </c>
      <c r="AY251" s="20" t="s">
        <v>126</v>
      </c>
      <c r="BE251" s="148">
        <f>IF(U251="základní",N251,0)</f>
        <v>0</v>
      </c>
      <c r="BF251" s="148">
        <f>IF(U251="snížená",N251,0)</f>
        <v>0</v>
      </c>
      <c r="BG251" s="148">
        <f>IF(U251="zákl. přenesená",N251,0)</f>
        <v>0</v>
      </c>
      <c r="BH251" s="148">
        <f>IF(U251="sníž. přenesená",N251,0)</f>
        <v>0</v>
      </c>
      <c r="BI251" s="148">
        <f>IF(U251="nulová",N251,0)</f>
        <v>0</v>
      </c>
      <c r="BJ251" s="20" t="s">
        <v>79</v>
      </c>
      <c r="BK251" s="148">
        <f>ROUND(L251*K251,2)</f>
        <v>0</v>
      </c>
      <c r="BL251" s="20" t="s">
        <v>131</v>
      </c>
      <c r="BM251" s="20" t="s">
        <v>349</v>
      </c>
    </row>
    <row r="252" spans="2:65" s="10" customFormat="1" ht="16.5" customHeight="1">
      <c r="B252" s="149"/>
      <c r="C252" s="150"/>
      <c r="D252" s="150"/>
      <c r="E252" s="151" t="s">
        <v>5</v>
      </c>
      <c r="F252" s="219" t="s">
        <v>79</v>
      </c>
      <c r="G252" s="220"/>
      <c r="H252" s="220"/>
      <c r="I252" s="220"/>
      <c r="J252" s="150"/>
      <c r="K252" s="152">
        <v>1</v>
      </c>
      <c r="L252" s="150"/>
      <c r="M252" s="150"/>
      <c r="N252" s="150"/>
      <c r="O252" s="150"/>
      <c r="P252" s="150"/>
      <c r="Q252" s="150"/>
      <c r="R252" s="153"/>
      <c r="T252" s="154"/>
      <c r="U252" s="150"/>
      <c r="V252" s="150"/>
      <c r="W252" s="150"/>
      <c r="X252" s="150"/>
      <c r="Y252" s="150"/>
      <c r="Z252" s="150"/>
      <c r="AA252" s="155"/>
      <c r="AT252" s="156" t="s">
        <v>134</v>
      </c>
      <c r="AU252" s="156" t="s">
        <v>93</v>
      </c>
      <c r="AV252" s="10" t="s">
        <v>93</v>
      </c>
      <c r="AW252" s="10" t="s">
        <v>29</v>
      </c>
      <c r="AX252" s="10" t="s">
        <v>71</v>
      </c>
      <c r="AY252" s="156" t="s">
        <v>126</v>
      </c>
    </row>
    <row r="253" spans="2:65" s="11" customFormat="1" ht="16.5" customHeight="1">
      <c r="B253" s="157"/>
      <c r="C253" s="158"/>
      <c r="D253" s="158"/>
      <c r="E253" s="159" t="s">
        <v>5</v>
      </c>
      <c r="F253" s="221" t="s">
        <v>135</v>
      </c>
      <c r="G253" s="222"/>
      <c r="H253" s="222"/>
      <c r="I253" s="222"/>
      <c r="J253" s="158"/>
      <c r="K253" s="160">
        <v>1</v>
      </c>
      <c r="L253" s="158"/>
      <c r="M253" s="158"/>
      <c r="N253" s="158"/>
      <c r="O253" s="158"/>
      <c r="P253" s="158"/>
      <c r="Q253" s="158"/>
      <c r="R253" s="161"/>
      <c r="T253" s="162"/>
      <c r="U253" s="158"/>
      <c r="V253" s="158"/>
      <c r="W253" s="158"/>
      <c r="X253" s="158"/>
      <c r="Y253" s="158"/>
      <c r="Z253" s="158"/>
      <c r="AA253" s="163"/>
      <c r="AT253" s="164" t="s">
        <v>134</v>
      </c>
      <c r="AU253" s="164" t="s">
        <v>93</v>
      </c>
      <c r="AV253" s="11" t="s">
        <v>131</v>
      </c>
      <c r="AW253" s="11" t="s">
        <v>29</v>
      </c>
      <c r="AX253" s="11" t="s">
        <v>79</v>
      </c>
      <c r="AY253" s="164" t="s">
        <v>126</v>
      </c>
    </row>
    <row r="254" spans="2:65" s="1" customFormat="1" ht="16.5" customHeight="1">
      <c r="B254" s="139"/>
      <c r="C254" s="140" t="s">
        <v>350</v>
      </c>
      <c r="D254" s="140" t="s">
        <v>127</v>
      </c>
      <c r="E254" s="141" t="s">
        <v>351</v>
      </c>
      <c r="F254" s="217" t="s">
        <v>352</v>
      </c>
      <c r="G254" s="217"/>
      <c r="H254" s="217"/>
      <c r="I254" s="217"/>
      <c r="J254" s="142" t="s">
        <v>142</v>
      </c>
      <c r="K254" s="143">
        <v>16</v>
      </c>
      <c r="L254" s="218"/>
      <c r="M254" s="218"/>
      <c r="N254" s="218">
        <f>ROUND(L254*K254,2)</f>
        <v>0</v>
      </c>
      <c r="O254" s="218"/>
      <c r="P254" s="218"/>
      <c r="Q254" s="218"/>
      <c r="R254" s="144"/>
      <c r="T254" s="145" t="s">
        <v>5</v>
      </c>
      <c r="U254" s="42" t="s">
        <v>36</v>
      </c>
      <c r="V254" s="146">
        <v>1.6E-2</v>
      </c>
      <c r="W254" s="146">
        <f>V254*K254</f>
        <v>0.25600000000000001</v>
      </c>
      <c r="X254" s="146">
        <v>0</v>
      </c>
      <c r="Y254" s="146">
        <f>X254*K254</f>
        <v>0</v>
      </c>
      <c r="Z254" s="146">
        <v>0</v>
      </c>
      <c r="AA254" s="147">
        <f>Z254*K254</f>
        <v>0</v>
      </c>
      <c r="AR254" s="20" t="s">
        <v>131</v>
      </c>
      <c r="AT254" s="20" t="s">
        <v>127</v>
      </c>
      <c r="AU254" s="20" t="s">
        <v>93</v>
      </c>
      <c r="AY254" s="20" t="s">
        <v>126</v>
      </c>
      <c r="BE254" s="148">
        <f>IF(U254="základní",N254,0)</f>
        <v>0</v>
      </c>
      <c r="BF254" s="148">
        <f>IF(U254="snížená",N254,0)</f>
        <v>0</v>
      </c>
      <c r="BG254" s="148">
        <f>IF(U254="zákl. přenesená",N254,0)</f>
        <v>0</v>
      </c>
      <c r="BH254" s="148">
        <f>IF(U254="sníž. přenesená",N254,0)</f>
        <v>0</v>
      </c>
      <c r="BI254" s="148">
        <f>IF(U254="nulová",N254,0)</f>
        <v>0</v>
      </c>
      <c r="BJ254" s="20" t="s">
        <v>79</v>
      </c>
      <c r="BK254" s="148">
        <f>ROUND(L254*K254,2)</f>
        <v>0</v>
      </c>
      <c r="BL254" s="20" t="s">
        <v>131</v>
      </c>
      <c r="BM254" s="20" t="s">
        <v>353</v>
      </c>
    </row>
    <row r="255" spans="2:65" s="10" customFormat="1" ht="16.5" customHeight="1">
      <c r="B255" s="149"/>
      <c r="C255" s="150"/>
      <c r="D255" s="150"/>
      <c r="E255" s="151" t="s">
        <v>5</v>
      </c>
      <c r="F255" s="219" t="s">
        <v>204</v>
      </c>
      <c r="G255" s="220"/>
      <c r="H255" s="220"/>
      <c r="I255" s="220"/>
      <c r="J255" s="150"/>
      <c r="K255" s="152">
        <v>16</v>
      </c>
      <c r="L255" s="150"/>
      <c r="M255" s="150"/>
      <c r="N255" s="150"/>
      <c r="O255" s="150"/>
      <c r="P255" s="150"/>
      <c r="Q255" s="150"/>
      <c r="R255" s="153"/>
      <c r="T255" s="154"/>
      <c r="U255" s="150"/>
      <c r="V255" s="150"/>
      <c r="W255" s="150"/>
      <c r="X255" s="150"/>
      <c r="Y255" s="150"/>
      <c r="Z255" s="150"/>
      <c r="AA255" s="155"/>
      <c r="AT255" s="156" t="s">
        <v>134</v>
      </c>
      <c r="AU255" s="156" t="s">
        <v>93</v>
      </c>
      <c r="AV255" s="10" t="s">
        <v>93</v>
      </c>
      <c r="AW255" s="10" t="s">
        <v>29</v>
      </c>
      <c r="AX255" s="10" t="s">
        <v>71</v>
      </c>
      <c r="AY255" s="156" t="s">
        <v>126</v>
      </c>
    </row>
    <row r="256" spans="2:65" s="11" customFormat="1" ht="16.5" customHeight="1">
      <c r="B256" s="157"/>
      <c r="C256" s="158"/>
      <c r="D256" s="158"/>
      <c r="E256" s="159" t="s">
        <v>5</v>
      </c>
      <c r="F256" s="221" t="s">
        <v>135</v>
      </c>
      <c r="G256" s="222"/>
      <c r="H256" s="222"/>
      <c r="I256" s="222"/>
      <c r="J256" s="158"/>
      <c r="K256" s="160">
        <v>16</v>
      </c>
      <c r="L256" s="158"/>
      <c r="M256" s="158"/>
      <c r="N256" s="158"/>
      <c r="O256" s="158"/>
      <c r="P256" s="158"/>
      <c r="Q256" s="158"/>
      <c r="R256" s="161"/>
      <c r="T256" s="162"/>
      <c r="U256" s="158"/>
      <c r="V256" s="158"/>
      <c r="W256" s="158"/>
      <c r="X256" s="158"/>
      <c r="Y256" s="158"/>
      <c r="Z256" s="158"/>
      <c r="AA256" s="163"/>
      <c r="AT256" s="164" t="s">
        <v>134</v>
      </c>
      <c r="AU256" s="164" t="s">
        <v>93</v>
      </c>
      <c r="AV256" s="11" t="s">
        <v>131</v>
      </c>
      <c r="AW256" s="11" t="s">
        <v>29</v>
      </c>
      <c r="AX256" s="11" t="s">
        <v>79</v>
      </c>
      <c r="AY256" s="164" t="s">
        <v>126</v>
      </c>
    </row>
    <row r="257" spans="2:65" s="1" customFormat="1" ht="16.5" customHeight="1">
      <c r="B257" s="139"/>
      <c r="C257" s="140" t="s">
        <v>354</v>
      </c>
      <c r="D257" s="140" t="s">
        <v>127</v>
      </c>
      <c r="E257" s="141" t="s">
        <v>355</v>
      </c>
      <c r="F257" s="217" t="s">
        <v>356</v>
      </c>
      <c r="G257" s="217"/>
      <c r="H257" s="217"/>
      <c r="I257" s="217"/>
      <c r="J257" s="142" t="s">
        <v>130</v>
      </c>
      <c r="K257" s="143">
        <v>1</v>
      </c>
      <c r="L257" s="218"/>
      <c r="M257" s="218"/>
      <c r="N257" s="218">
        <f>ROUND(L257*K257,2)</f>
        <v>0</v>
      </c>
      <c r="O257" s="218"/>
      <c r="P257" s="218"/>
      <c r="Q257" s="218"/>
      <c r="R257" s="144"/>
      <c r="T257" s="145" t="s">
        <v>5</v>
      </c>
      <c r="U257" s="42" t="s">
        <v>36</v>
      </c>
      <c r="V257" s="146">
        <v>8.3000000000000004E-2</v>
      </c>
      <c r="W257" s="146">
        <f>V257*K257</f>
        <v>8.3000000000000004E-2</v>
      </c>
      <c r="X257" s="146">
        <v>1.0000000000000001E-5</v>
      </c>
      <c r="Y257" s="146">
        <f>X257*K257</f>
        <v>1.0000000000000001E-5</v>
      </c>
      <c r="Z257" s="146">
        <v>0</v>
      </c>
      <c r="AA257" s="147">
        <f>Z257*K257</f>
        <v>0</v>
      </c>
      <c r="AR257" s="20" t="s">
        <v>131</v>
      </c>
      <c r="AT257" s="20" t="s">
        <v>127</v>
      </c>
      <c r="AU257" s="20" t="s">
        <v>93</v>
      </c>
      <c r="AY257" s="20" t="s">
        <v>126</v>
      </c>
      <c r="BE257" s="148">
        <f>IF(U257="základní",N257,0)</f>
        <v>0</v>
      </c>
      <c r="BF257" s="148">
        <f>IF(U257="snížená",N257,0)</f>
        <v>0</v>
      </c>
      <c r="BG257" s="148">
        <f>IF(U257="zákl. přenesená",N257,0)</f>
        <v>0</v>
      </c>
      <c r="BH257" s="148">
        <f>IF(U257="sníž. přenesená",N257,0)</f>
        <v>0</v>
      </c>
      <c r="BI257" s="148">
        <f>IF(U257="nulová",N257,0)</f>
        <v>0</v>
      </c>
      <c r="BJ257" s="20" t="s">
        <v>79</v>
      </c>
      <c r="BK257" s="148">
        <f>ROUND(L257*K257,2)</f>
        <v>0</v>
      </c>
      <c r="BL257" s="20" t="s">
        <v>131</v>
      </c>
      <c r="BM257" s="20" t="s">
        <v>357</v>
      </c>
    </row>
    <row r="258" spans="2:65" s="10" customFormat="1" ht="16.5" customHeight="1">
      <c r="B258" s="149"/>
      <c r="C258" s="150"/>
      <c r="D258" s="150"/>
      <c r="E258" s="151" t="s">
        <v>5</v>
      </c>
      <c r="F258" s="219" t="s">
        <v>79</v>
      </c>
      <c r="G258" s="220"/>
      <c r="H258" s="220"/>
      <c r="I258" s="220"/>
      <c r="J258" s="150"/>
      <c r="K258" s="152">
        <v>1</v>
      </c>
      <c r="L258" s="150"/>
      <c r="M258" s="150"/>
      <c r="N258" s="150"/>
      <c r="O258" s="150"/>
      <c r="P258" s="150"/>
      <c r="Q258" s="150"/>
      <c r="R258" s="153"/>
      <c r="T258" s="154"/>
      <c r="U258" s="150"/>
      <c r="V258" s="150"/>
      <c r="W258" s="150"/>
      <c r="X258" s="150"/>
      <c r="Y258" s="150"/>
      <c r="Z258" s="150"/>
      <c r="AA258" s="155"/>
      <c r="AT258" s="156" t="s">
        <v>134</v>
      </c>
      <c r="AU258" s="156" t="s">
        <v>93</v>
      </c>
      <c r="AV258" s="10" t="s">
        <v>93</v>
      </c>
      <c r="AW258" s="10" t="s">
        <v>29</v>
      </c>
      <c r="AX258" s="10" t="s">
        <v>71</v>
      </c>
      <c r="AY258" s="156" t="s">
        <v>126</v>
      </c>
    </row>
    <row r="259" spans="2:65" s="11" customFormat="1" ht="16.5" customHeight="1">
      <c r="B259" s="157"/>
      <c r="C259" s="158"/>
      <c r="D259" s="158"/>
      <c r="E259" s="159" t="s">
        <v>5</v>
      </c>
      <c r="F259" s="221" t="s">
        <v>135</v>
      </c>
      <c r="G259" s="222"/>
      <c r="H259" s="222"/>
      <c r="I259" s="222"/>
      <c r="J259" s="158"/>
      <c r="K259" s="160">
        <v>1</v>
      </c>
      <c r="L259" s="158"/>
      <c r="M259" s="158"/>
      <c r="N259" s="158"/>
      <c r="O259" s="158"/>
      <c r="P259" s="158"/>
      <c r="Q259" s="158"/>
      <c r="R259" s="161"/>
      <c r="T259" s="162"/>
      <c r="U259" s="158"/>
      <c r="V259" s="158"/>
      <c r="W259" s="158"/>
      <c r="X259" s="158"/>
      <c r="Y259" s="158"/>
      <c r="Z259" s="158"/>
      <c r="AA259" s="163"/>
      <c r="AT259" s="164" t="s">
        <v>134</v>
      </c>
      <c r="AU259" s="164" t="s">
        <v>93</v>
      </c>
      <c r="AV259" s="11" t="s">
        <v>131</v>
      </c>
      <c r="AW259" s="11" t="s">
        <v>29</v>
      </c>
      <c r="AX259" s="11" t="s">
        <v>79</v>
      </c>
      <c r="AY259" s="164" t="s">
        <v>126</v>
      </c>
    </row>
    <row r="260" spans="2:65" s="1" customFormat="1" ht="38.25" customHeight="1">
      <c r="B260" s="139"/>
      <c r="C260" s="140" t="s">
        <v>358</v>
      </c>
      <c r="D260" s="140" t="s">
        <v>127</v>
      </c>
      <c r="E260" s="141" t="s">
        <v>359</v>
      </c>
      <c r="F260" s="217" t="s">
        <v>360</v>
      </c>
      <c r="G260" s="217"/>
      <c r="H260" s="217"/>
      <c r="I260" s="217"/>
      <c r="J260" s="142" t="s">
        <v>142</v>
      </c>
      <c r="K260" s="143">
        <v>188</v>
      </c>
      <c r="L260" s="218"/>
      <c r="M260" s="218"/>
      <c r="N260" s="218">
        <f>ROUND(L260*K260,2)</f>
        <v>0</v>
      </c>
      <c r="O260" s="218"/>
      <c r="P260" s="218"/>
      <c r="Q260" s="218"/>
      <c r="R260" s="144"/>
      <c r="T260" s="145" t="s">
        <v>5</v>
      </c>
      <c r="U260" s="42" t="s">
        <v>36</v>
      </c>
      <c r="V260" s="146">
        <v>0.26800000000000002</v>
      </c>
      <c r="W260" s="146">
        <f>V260*K260</f>
        <v>50.384</v>
      </c>
      <c r="X260" s="146">
        <v>0.15540000000000001</v>
      </c>
      <c r="Y260" s="146">
        <f>X260*K260</f>
        <v>29.215200000000003</v>
      </c>
      <c r="Z260" s="146">
        <v>0</v>
      </c>
      <c r="AA260" s="147">
        <f>Z260*K260</f>
        <v>0</v>
      </c>
      <c r="AR260" s="20" t="s">
        <v>131</v>
      </c>
      <c r="AT260" s="20" t="s">
        <v>127</v>
      </c>
      <c r="AU260" s="20" t="s">
        <v>93</v>
      </c>
      <c r="AY260" s="20" t="s">
        <v>126</v>
      </c>
      <c r="BE260" s="148">
        <f>IF(U260="základní",N260,0)</f>
        <v>0</v>
      </c>
      <c r="BF260" s="148">
        <f>IF(U260="snížená",N260,0)</f>
        <v>0</v>
      </c>
      <c r="BG260" s="148">
        <f>IF(U260="zákl. přenesená",N260,0)</f>
        <v>0</v>
      </c>
      <c r="BH260" s="148">
        <f>IF(U260="sníž. přenesená",N260,0)</f>
        <v>0</v>
      </c>
      <c r="BI260" s="148">
        <f>IF(U260="nulová",N260,0)</f>
        <v>0</v>
      </c>
      <c r="BJ260" s="20" t="s">
        <v>79</v>
      </c>
      <c r="BK260" s="148">
        <f>ROUND(L260*K260,2)</f>
        <v>0</v>
      </c>
      <c r="BL260" s="20" t="s">
        <v>131</v>
      </c>
      <c r="BM260" s="20" t="s">
        <v>361</v>
      </c>
    </row>
    <row r="261" spans="2:65" s="10" customFormat="1" ht="16.5" customHeight="1">
      <c r="B261" s="149"/>
      <c r="C261" s="150"/>
      <c r="D261" s="150"/>
      <c r="E261" s="151" t="s">
        <v>5</v>
      </c>
      <c r="F261" s="219" t="s">
        <v>362</v>
      </c>
      <c r="G261" s="220"/>
      <c r="H261" s="220"/>
      <c r="I261" s="220"/>
      <c r="J261" s="150"/>
      <c r="K261" s="152">
        <v>175</v>
      </c>
      <c r="L261" s="150"/>
      <c r="M261" s="150"/>
      <c r="N261" s="150"/>
      <c r="O261" s="150"/>
      <c r="P261" s="150"/>
      <c r="Q261" s="150"/>
      <c r="R261" s="153"/>
      <c r="T261" s="154"/>
      <c r="U261" s="150"/>
      <c r="V261" s="150"/>
      <c r="W261" s="150"/>
      <c r="X261" s="150"/>
      <c r="Y261" s="150"/>
      <c r="Z261" s="150"/>
      <c r="AA261" s="155"/>
      <c r="AT261" s="156" t="s">
        <v>134</v>
      </c>
      <c r="AU261" s="156" t="s">
        <v>93</v>
      </c>
      <c r="AV261" s="10" t="s">
        <v>93</v>
      </c>
      <c r="AW261" s="10" t="s">
        <v>29</v>
      </c>
      <c r="AX261" s="10" t="s">
        <v>71</v>
      </c>
      <c r="AY261" s="156" t="s">
        <v>126</v>
      </c>
    </row>
    <row r="262" spans="2:65" s="10" customFormat="1" ht="16.5" customHeight="1">
      <c r="B262" s="149"/>
      <c r="C262" s="150"/>
      <c r="D262" s="150"/>
      <c r="E262" s="151" t="s">
        <v>5</v>
      </c>
      <c r="F262" s="225" t="s">
        <v>363</v>
      </c>
      <c r="G262" s="226"/>
      <c r="H262" s="226"/>
      <c r="I262" s="226"/>
      <c r="J262" s="150"/>
      <c r="K262" s="152">
        <v>13</v>
      </c>
      <c r="L262" s="150"/>
      <c r="M262" s="150"/>
      <c r="N262" s="150"/>
      <c r="O262" s="150"/>
      <c r="P262" s="150"/>
      <c r="Q262" s="150"/>
      <c r="R262" s="153"/>
      <c r="T262" s="154"/>
      <c r="U262" s="150"/>
      <c r="V262" s="150"/>
      <c r="W262" s="150"/>
      <c r="X262" s="150"/>
      <c r="Y262" s="150"/>
      <c r="Z262" s="150"/>
      <c r="AA262" s="155"/>
      <c r="AT262" s="156" t="s">
        <v>134</v>
      </c>
      <c r="AU262" s="156" t="s">
        <v>93</v>
      </c>
      <c r="AV262" s="10" t="s">
        <v>93</v>
      </c>
      <c r="AW262" s="10" t="s">
        <v>29</v>
      </c>
      <c r="AX262" s="10" t="s">
        <v>71</v>
      </c>
      <c r="AY262" s="156" t="s">
        <v>126</v>
      </c>
    </row>
    <row r="263" spans="2:65" s="11" customFormat="1" ht="16.5" customHeight="1">
      <c r="B263" s="157"/>
      <c r="C263" s="158"/>
      <c r="D263" s="158"/>
      <c r="E263" s="159" t="s">
        <v>5</v>
      </c>
      <c r="F263" s="221" t="s">
        <v>135</v>
      </c>
      <c r="G263" s="222"/>
      <c r="H263" s="222"/>
      <c r="I263" s="222"/>
      <c r="J263" s="158"/>
      <c r="K263" s="160">
        <v>188</v>
      </c>
      <c r="L263" s="158"/>
      <c r="M263" s="158"/>
      <c r="N263" s="158"/>
      <c r="O263" s="158"/>
      <c r="P263" s="158"/>
      <c r="Q263" s="158"/>
      <c r="R263" s="161"/>
      <c r="T263" s="162"/>
      <c r="U263" s="158"/>
      <c r="V263" s="158"/>
      <c r="W263" s="158"/>
      <c r="X263" s="158"/>
      <c r="Y263" s="158"/>
      <c r="Z263" s="158"/>
      <c r="AA263" s="163"/>
      <c r="AT263" s="164" t="s">
        <v>134</v>
      </c>
      <c r="AU263" s="164" t="s">
        <v>93</v>
      </c>
      <c r="AV263" s="11" t="s">
        <v>131</v>
      </c>
      <c r="AW263" s="11" t="s">
        <v>29</v>
      </c>
      <c r="AX263" s="11" t="s">
        <v>79</v>
      </c>
      <c r="AY263" s="164" t="s">
        <v>126</v>
      </c>
    </row>
    <row r="264" spans="2:65" s="1" customFormat="1" ht="16.5" customHeight="1">
      <c r="B264" s="139"/>
      <c r="C264" s="165" t="s">
        <v>364</v>
      </c>
      <c r="D264" s="165" t="s">
        <v>213</v>
      </c>
      <c r="E264" s="166" t="s">
        <v>365</v>
      </c>
      <c r="F264" s="223" t="s">
        <v>366</v>
      </c>
      <c r="G264" s="223"/>
      <c r="H264" s="223"/>
      <c r="I264" s="223"/>
      <c r="J264" s="167" t="s">
        <v>142</v>
      </c>
      <c r="K264" s="168">
        <v>175</v>
      </c>
      <c r="L264" s="224"/>
      <c r="M264" s="224"/>
      <c r="N264" s="224">
        <f>ROUND(L264*K264,2)</f>
        <v>0</v>
      </c>
      <c r="O264" s="218"/>
      <c r="P264" s="218"/>
      <c r="Q264" s="218"/>
      <c r="R264" s="144"/>
      <c r="T264" s="145" t="s">
        <v>5</v>
      </c>
      <c r="U264" s="42" t="s">
        <v>36</v>
      </c>
      <c r="V264" s="146">
        <v>0</v>
      </c>
      <c r="W264" s="146">
        <f>V264*K264</f>
        <v>0</v>
      </c>
      <c r="X264" s="146">
        <v>5.8000000000000003E-2</v>
      </c>
      <c r="Y264" s="146">
        <f>X264*K264</f>
        <v>10.15</v>
      </c>
      <c r="Z264" s="146">
        <v>0</v>
      </c>
      <c r="AA264" s="147">
        <f>Z264*K264</f>
        <v>0</v>
      </c>
      <c r="AR264" s="20" t="s">
        <v>166</v>
      </c>
      <c r="AT264" s="20" t="s">
        <v>213</v>
      </c>
      <c r="AU264" s="20" t="s">
        <v>93</v>
      </c>
      <c r="AY264" s="20" t="s">
        <v>126</v>
      </c>
      <c r="BE264" s="148">
        <f>IF(U264="základní",N264,0)</f>
        <v>0</v>
      </c>
      <c r="BF264" s="148">
        <f>IF(U264="snížená",N264,0)</f>
        <v>0</v>
      </c>
      <c r="BG264" s="148">
        <f>IF(U264="zákl. přenesená",N264,0)</f>
        <v>0</v>
      </c>
      <c r="BH264" s="148">
        <f>IF(U264="sníž. přenesená",N264,0)</f>
        <v>0</v>
      </c>
      <c r="BI264" s="148">
        <f>IF(U264="nulová",N264,0)</f>
        <v>0</v>
      </c>
      <c r="BJ264" s="20" t="s">
        <v>79</v>
      </c>
      <c r="BK264" s="148">
        <f>ROUND(L264*K264,2)</f>
        <v>0</v>
      </c>
      <c r="BL264" s="20" t="s">
        <v>131</v>
      </c>
      <c r="BM264" s="20" t="s">
        <v>367</v>
      </c>
    </row>
    <row r="265" spans="2:65" s="1" customFormat="1" ht="25.5" customHeight="1">
      <c r="B265" s="139"/>
      <c r="C265" s="165" t="s">
        <v>368</v>
      </c>
      <c r="D265" s="165" t="s">
        <v>213</v>
      </c>
      <c r="E265" s="166" t="s">
        <v>369</v>
      </c>
      <c r="F265" s="223" t="s">
        <v>370</v>
      </c>
      <c r="G265" s="223"/>
      <c r="H265" s="223"/>
      <c r="I265" s="223"/>
      <c r="J265" s="167" t="s">
        <v>142</v>
      </c>
      <c r="K265" s="168">
        <v>13</v>
      </c>
      <c r="L265" s="224"/>
      <c r="M265" s="224"/>
      <c r="N265" s="224">
        <f>ROUND(L265*K265,2)</f>
        <v>0</v>
      </c>
      <c r="O265" s="218"/>
      <c r="P265" s="218"/>
      <c r="Q265" s="218"/>
      <c r="R265" s="144"/>
      <c r="T265" s="145" t="s">
        <v>5</v>
      </c>
      <c r="U265" s="42" t="s">
        <v>36</v>
      </c>
      <c r="V265" s="146">
        <v>0</v>
      </c>
      <c r="W265" s="146">
        <f>V265*K265</f>
        <v>0</v>
      </c>
      <c r="X265" s="146">
        <v>4.8300000000000003E-2</v>
      </c>
      <c r="Y265" s="146">
        <f>X265*K265</f>
        <v>0.62790000000000001</v>
      </c>
      <c r="Z265" s="146">
        <v>0</v>
      </c>
      <c r="AA265" s="147">
        <f>Z265*K265</f>
        <v>0</v>
      </c>
      <c r="AR265" s="20" t="s">
        <v>166</v>
      </c>
      <c r="AT265" s="20" t="s">
        <v>213</v>
      </c>
      <c r="AU265" s="20" t="s">
        <v>93</v>
      </c>
      <c r="AY265" s="20" t="s">
        <v>126</v>
      </c>
      <c r="BE265" s="148">
        <f>IF(U265="základní",N265,0)</f>
        <v>0</v>
      </c>
      <c r="BF265" s="148">
        <f>IF(U265="snížená",N265,0)</f>
        <v>0</v>
      </c>
      <c r="BG265" s="148">
        <f>IF(U265="zákl. přenesená",N265,0)</f>
        <v>0</v>
      </c>
      <c r="BH265" s="148">
        <f>IF(U265="sníž. přenesená",N265,0)</f>
        <v>0</v>
      </c>
      <c r="BI265" s="148">
        <f>IF(U265="nulová",N265,0)</f>
        <v>0</v>
      </c>
      <c r="BJ265" s="20" t="s">
        <v>79</v>
      </c>
      <c r="BK265" s="148">
        <f>ROUND(L265*K265,2)</f>
        <v>0</v>
      </c>
      <c r="BL265" s="20" t="s">
        <v>131</v>
      </c>
      <c r="BM265" s="20" t="s">
        <v>371</v>
      </c>
    </row>
    <row r="266" spans="2:65" s="1" customFormat="1" ht="38.25" customHeight="1">
      <c r="B266" s="139"/>
      <c r="C266" s="140" t="s">
        <v>372</v>
      </c>
      <c r="D266" s="140" t="s">
        <v>127</v>
      </c>
      <c r="E266" s="141" t="s">
        <v>373</v>
      </c>
      <c r="F266" s="217" t="s">
        <v>374</v>
      </c>
      <c r="G266" s="217"/>
      <c r="H266" s="217"/>
      <c r="I266" s="217"/>
      <c r="J266" s="142" t="s">
        <v>142</v>
      </c>
      <c r="K266" s="143">
        <v>70</v>
      </c>
      <c r="L266" s="218"/>
      <c r="M266" s="218"/>
      <c r="N266" s="218">
        <f>ROUND(L266*K266,2)</f>
        <v>0</v>
      </c>
      <c r="O266" s="218"/>
      <c r="P266" s="218"/>
      <c r="Q266" s="218"/>
      <c r="R266" s="144"/>
      <c r="T266" s="145" t="s">
        <v>5</v>
      </c>
      <c r="U266" s="42" t="s">
        <v>36</v>
      </c>
      <c r="V266" s="146">
        <v>0.216</v>
      </c>
      <c r="W266" s="146">
        <f>V266*K266</f>
        <v>15.12</v>
      </c>
      <c r="X266" s="146">
        <v>0.1295</v>
      </c>
      <c r="Y266" s="146">
        <f>X266*K266</f>
        <v>9.0649999999999995</v>
      </c>
      <c r="Z266" s="146">
        <v>0</v>
      </c>
      <c r="AA266" s="147">
        <f>Z266*K266</f>
        <v>0</v>
      </c>
      <c r="AR266" s="20" t="s">
        <v>131</v>
      </c>
      <c r="AT266" s="20" t="s">
        <v>127</v>
      </c>
      <c r="AU266" s="20" t="s">
        <v>93</v>
      </c>
      <c r="AY266" s="20" t="s">
        <v>126</v>
      </c>
      <c r="BE266" s="148">
        <f>IF(U266="základní",N266,0)</f>
        <v>0</v>
      </c>
      <c r="BF266" s="148">
        <f>IF(U266="snížená",N266,0)</f>
        <v>0</v>
      </c>
      <c r="BG266" s="148">
        <f>IF(U266="zákl. přenesená",N266,0)</f>
        <v>0</v>
      </c>
      <c r="BH266" s="148">
        <f>IF(U266="sníž. přenesená",N266,0)</f>
        <v>0</v>
      </c>
      <c r="BI266" s="148">
        <f>IF(U266="nulová",N266,0)</f>
        <v>0</v>
      </c>
      <c r="BJ266" s="20" t="s">
        <v>79</v>
      </c>
      <c r="BK266" s="148">
        <f>ROUND(L266*K266,2)</f>
        <v>0</v>
      </c>
      <c r="BL266" s="20" t="s">
        <v>131</v>
      </c>
      <c r="BM266" s="20" t="s">
        <v>375</v>
      </c>
    </row>
    <row r="267" spans="2:65" s="10" customFormat="1" ht="16.5" customHeight="1">
      <c r="B267" s="149"/>
      <c r="C267" s="150"/>
      <c r="D267" s="150"/>
      <c r="E267" s="151" t="s">
        <v>5</v>
      </c>
      <c r="F267" s="219" t="s">
        <v>376</v>
      </c>
      <c r="G267" s="220"/>
      <c r="H267" s="220"/>
      <c r="I267" s="220"/>
      <c r="J267" s="150"/>
      <c r="K267" s="152">
        <v>70</v>
      </c>
      <c r="L267" s="150"/>
      <c r="M267" s="150"/>
      <c r="N267" s="150"/>
      <c r="O267" s="150"/>
      <c r="P267" s="150"/>
      <c r="Q267" s="150"/>
      <c r="R267" s="153"/>
      <c r="T267" s="154"/>
      <c r="U267" s="150"/>
      <c r="V267" s="150"/>
      <c r="W267" s="150"/>
      <c r="X267" s="150"/>
      <c r="Y267" s="150"/>
      <c r="Z267" s="150"/>
      <c r="AA267" s="155"/>
      <c r="AT267" s="156" t="s">
        <v>134</v>
      </c>
      <c r="AU267" s="156" t="s">
        <v>93</v>
      </c>
      <c r="AV267" s="10" t="s">
        <v>93</v>
      </c>
      <c r="AW267" s="10" t="s">
        <v>29</v>
      </c>
      <c r="AX267" s="10" t="s">
        <v>71</v>
      </c>
      <c r="AY267" s="156" t="s">
        <v>126</v>
      </c>
    </row>
    <row r="268" spans="2:65" s="11" customFormat="1" ht="16.5" customHeight="1">
      <c r="B268" s="157"/>
      <c r="C268" s="158"/>
      <c r="D268" s="158"/>
      <c r="E268" s="159" t="s">
        <v>5</v>
      </c>
      <c r="F268" s="221" t="s">
        <v>135</v>
      </c>
      <c r="G268" s="222"/>
      <c r="H268" s="222"/>
      <c r="I268" s="222"/>
      <c r="J268" s="158"/>
      <c r="K268" s="160">
        <v>70</v>
      </c>
      <c r="L268" s="158"/>
      <c r="M268" s="158"/>
      <c r="N268" s="158"/>
      <c r="O268" s="158"/>
      <c r="P268" s="158"/>
      <c r="Q268" s="158"/>
      <c r="R268" s="161"/>
      <c r="T268" s="162"/>
      <c r="U268" s="158"/>
      <c r="V268" s="158"/>
      <c r="W268" s="158"/>
      <c r="X268" s="158"/>
      <c r="Y268" s="158"/>
      <c r="Z268" s="158"/>
      <c r="AA268" s="163"/>
      <c r="AT268" s="164" t="s">
        <v>134</v>
      </c>
      <c r="AU268" s="164" t="s">
        <v>93</v>
      </c>
      <c r="AV268" s="11" t="s">
        <v>131</v>
      </c>
      <c r="AW268" s="11" t="s">
        <v>29</v>
      </c>
      <c r="AX268" s="11" t="s">
        <v>79</v>
      </c>
      <c r="AY268" s="164" t="s">
        <v>126</v>
      </c>
    </row>
    <row r="269" spans="2:65" s="1" customFormat="1" ht="25.5" customHeight="1">
      <c r="B269" s="139"/>
      <c r="C269" s="165" t="s">
        <v>377</v>
      </c>
      <c r="D269" s="165" t="s">
        <v>213</v>
      </c>
      <c r="E269" s="166" t="s">
        <v>378</v>
      </c>
      <c r="F269" s="223" t="s">
        <v>379</v>
      </c>
      <c r="G269" s="223"/>
      <c r="H269" s="223"/>
      <c r="I269" s="223"/>
      <c r="J269" s="167" t="s">
        <v>142</v>
      </c>
      <c r="K269" s="168">
        <v>70</v>
      </c>
      <c r="L269" s="224"/>
      <c r="M269" s="224"/>
      <c r="N269" s="224">
        <f>ROUND(L269*K269,2)</f>
        <v>0</v>
      </c>
      <c r="O269" s="218"/>
      <c r="P269" s="218"/>
      <c r="Q269" s="218"/>
      <c r="R269" s="144"/>
      <c r="T269" s="145" t="s">
        <v>5</v>
      </c>
      <c r="U269" s="42" t="s">
        <v>36</v>
      </c>
      <c r="V269" s="146">
        <v>0</v>
      </c>
      <c r="W269" s="146">
        <f>V269*K269</f>
        <v>0</v>
      </c>
      <c r="X269" s="146">
        <v>4.4999999999999998E-2</v>
      </c>
      <c r="Y269" s="146">
        <f>X269*K269</f>
        <v>3.15</v>
      </c>
      <c r="Z269" s="146">
        <v>0</v>
      </c>
      <c r="AA269" s="147">
        <f>Z269*K269</f>
        <v>0</v>
      </c>
      <c r="AR269" s="20" t="s">
        <v>166</v>
      </c>
      <c r="AT269" s="20" t="s">
        <v>213</v>
      </c>
      <c r="AU269" s="20" t="s">
        <v>93</v>
      </c>
      <c r="AY269" s="20" t="s">
        <v>126</v>
      </c>
      <c r="BE269" s="148">
        <f>IF(U269="základní",N269,0)</f>
        <v>0</v>
      </c>
      <c r="BF269" s="148">
        <f>IF(U269="snížená",N269,0)</f>
        <v>0</v>
      </c>
      <c r="BG269" s="148">
        <f>IF(U269="zákl. přenesená",N269,0)</f>
        <v>0</v>
      </c>
      <c r="BH269" s="148">
        <f>IF(U269="sníž. přenesená",N269,0)</f>
        <v>0</v>
      </c>
      <c r="BI269" s="148">
        <f>IF(U269="nulová",N269,0)</f>
        <v>0</v>
      </c>
      <c r="BJ269" s="20" t="s">
        <v>79</v>
      </c>
      <c r="BK269" s="148">
        <f>ROUND(L269*K269,2)</f>
        <v>0</v>
      </c>
      <c r="BL269" s="20" t="s">
        <v>131</v>
      </c>
      <c r="BM269" s="20" t="s">
        <v>380</v>
      </c>
    </row>
    <row r="270" spans="2:65" s="1" customFormat="1" ht="25.5" customHeight="1">
      <c r="B270" s="139"/>
      <c r="C270" s="140" t="s">
        <v>381</v>
      </c>
      <c r="D270" s="140" t="s">
        <v>127</v>
      </c>
      <c r="E270" s="141" t="s">
        <v>382</v>
      </c>
      <c r="F270" s="217" t="s">
        <v>383</v>
      </c>
      <c r="G270" s="217"/>
      <c r="H270" s="217"/>
      <c r="I270" s="217"/>
      <c r="J270" s="142" t="s">
        <v>147</v>
      </c>
      <c r="K270" s="143">
        <v>7.74</v>
      </c>
      <c r="L270" s="218"/>
      <c r="M270" s="218"/>
      <c r="N270" s="218">
        <f>ROUND(L270*K270,2)</f>
        <v>0</v>
      </c>
      <c r="O270" s="218"/>
      <c r="P270" s="218"/>
      <c r="Q270" s="218"/>
      <c r="R270" s="144"/>
      <c r="T270" s="145" t="s">
        <v>5</v>
      </c>
      <c r="U270" s="42" t="s">
        <v>36</v>
      </c>
      <c r="V270" s="146">
        <v>1.4419999999999999</v>
      </c>
      <c r="W270" s="146">
        <f>V270*K270</f>
        <v>11.16108</v>
      </c>
      <c r="X270" s="146">
        <v>2.2563399999999998</v>
      </c>
      <c r="Y270" s="146">
        <f>X270*K270</f>
        <v>17.4640716</v>
      </c>
      <c r="Z270" s="146">
        <v>0</v>
      </c>
      <c r="AA270" s="147">
        <f>Z270*K270</f>
        <v>0</v>
      </c>
      <c r="AR270" s="20" t="s">
        <v>131</v>
      </c>
      <c r="AT270" s="20" t="s">
        <v>127</v>
      </c>
      <c r="AU270" s="20" t="s">
        <v>93</v>
      </c>
      <c r="AY270" s="20" t="s">
        <v>126</v>
      </c>
      <c r="BE270" s="148">
        <f>IF(U270="základní",N270,0)</f>
        <v>0</v>
      </c>
      <c r="BF270" s="148">
        <f>IF(U270="snížená",N270,0)</f>
        <v>0</v>
      </c>
      <c r="BG270" s="148">
        <f>IF(U270="zákl. přenesená",N270,0)</f>
        <v>0</v>
      </c>
      <c r="BH270" s="148">
        <f>IF(U270="sníž. přenesená",N270,0)</f>
        <v>0</v>
      </c>
      <c r="BI270" s="148">
        <f>IF(U270="nulová",N270,0)</f>
        <v>0</v>
      </c>
      <c r="BJ270" s="20" t="s">
        <v>79</v>
      </c>
      <c r="BK270" s="148">
        <f>ROUND(L270*K270,2)</f>
        <v>0</v>
      </c>
      <c r="BL270" s="20" t="s">
        <v>131</v>
      </c>
      <c r="BM270" s="20" t="s">
        <v>384</v>
      </c>
    </row>
    <row r="271" spans="2:65" s="10" customFormat="1" ht="16.5" customHeight="1">
      <c r="B271" s="149"/>
      <c r="C271" s="150"/>
      <c r="D271" s="150"/>
      <c r="E271" s="151" t="s">
        <v>5</v>
      </c>
      <c r="F271" s="219" t="s">
        <v>385</v>
      </c>
      <c r="G271" s="220"/>
      <c r="H271" s="220"/>
      <c r="I271" s="220"/>
      <c r="J271" s="150"/>
      <c r="K271" s="152">
        <v>7.74</v>
      </c>
      <c r="L271" s="150"/>
      <c r="M271" s="150"/>
      <c r="N271" s="150"/>
      <c r="O271" s="150"/>
      <c r="P271" s="150"/>
      <c r="Q271" s="150"/>
      <c r="R271" s="153"/>
      <c r="T271" s="154"/>
      <c r="U271" s="150"/>
      <c r="V271" s="150"/>
      <c r="W271" s="150"/>
      <c r="X271" s="150"/>
      <c r="Y271" s="150"/>
      <c r="Z271" s="150"/>
      <c r="AA271" s="155"/>
      <c r="AT271" s="156" t="s">
        <v>134</v>
      </c>
      <c r="AU271" s="156" t="s">
        <v>93</v>
      </c>
      <c r="AV271" s="10" t="s">
        <v>93</v>
      </c>
      <c r="AW271" s="10" t="s">
        <v>29</v>
      </c>
      <c r="AX271" s="10" t="s">
        <v>71</v>
      </c>
      <c r="AY271" s="156" t="s">
        <v>126</v>
      </c>
    </row>
    <row r="272" spans="2:65" s="11" customFormat="1" ht="16.5" customHeight="1">
      <c r="B272" s="157"/>
      <c r="C272" s="158"/>
      <c r="D272" s="158"/>
      <c r="E272" s="159" t="s">
        <v>5</v>
      </c>
      <c r="F272" s="221" t="s">
        <v>135</v>
      </c>
      <c r="G272" s="222"/>
      <c r="H272" s="222"/>
      <c r="I272" s="222"/>
      <c r="J272" s="158"/>
      <c r="K272" s="160">
        <v>7.74</v>
      </c>
      <c r="L272" s="158"/>
      <c r="M272" s="158"/>
      <c r="N272" s="158"/>
      <c r="O272" s="158"/>
      <c r="P272" s="158"/>
      <c r="Q272" s="158"/>
      <c r="R272" s="161"/>
      <c r="T272" s="162"/>
      <c r="U272" s="158"/>
      <c r="V272" s="158"/>
      <c r="W272" s="158"/>
      <c r="X272" s="158"/>
      <c r="Y272" s="158"/>
      <c r="Z272" s="158"/>
      <c r="AA272" s="163"/>
      <c r="AT272" s="164" t="s">
        <v>134</v>
      </c>
      <c r="AU272" s="164" t="s">
        <v>93</v>
      </c>
      <c r="AV272" s="11" t="s">
        <v>131</v>
      </c>
      <c r="AW272" s="11" t="s">
        <v>29</v>
      </c>
      <c r="AX272" s="11" t="s">
        <v>79</v>
      </c>
      <c r="AY272" s="164" t="s">
        <v>126</v>
      </c>
    </row>
    <row r="273" spans="2:65" s="1" customFormat="1" ht="25.5" customHeight="1">
      <c r="B273" s="139"/>
      <c r="C273" s="140" t="s">
        <v>386</v>
      </c>
      <c r="D273" s="140" t="s">
        <v>127</v>
      </c>
      <c r="E273" s="141" t="s">
        <v>387</v>
      </c>
      <c r="F273" s="217" t="s">
        <v>388</v>
      </c>
      <c r="G273" s="217"/>
      <c r="H273" s="217"/>
      <c r="I273" s="217"/>
      <c r="J273" s="142" t="s">
        <v>130</v>
      </c>
      <c r="K273" s="143">
        <v>260</v>
      </c>
      <c r="L273" s="218"/>
      <c r="M273" s="218"/>
      <c r="N273" s="218">
        <f>ROUND(L273*K273,2)</f>
        <v>0</v>
      </c>
      <c r="O273" s="218"/>
      <c r="P273" s="218"/>
      <c r="Q273" s="218"/>
      <c r="R273" s="144"/>
      <c r="T273" s="145" t="s">
        <v>5</v>
      </c>
      <c r="U273" s="42" t="s">
        <v>36</v>
      </c>
      <c r="V273" s="146">
        <v>0.08</v>
      </c>
      <c r="W273" s="146">
        <f>V273*K273</f>
        <v>20.8</v>
      </c>
      <c r="X273" s="146">
        <v>6.8999999999999997E-4</v>
      </c>
      <c r="Y273" s="146">
        <f>X273*K273</f>
        <v>0.1794</v>
      </c>
      <c r="Z273" s="146">
        <v>0</v>
      </c>
      <c r="AA273" s="147">
        <f>Z273*K273</f>
        <v>0</v>
      </c>
      <c r="AR273" s="20" t="s">
        <v>131</v>
      </c>
      <c r="AT273" s="20" t="s">
        <v>127</v>
      </c>
      <c r="AU273" s="20" t="s">
        <v>93</v>
      </c>
      <c r="AY273" s="20" t="s">
        <v>126</v>
      </c>
      <c r="BE273" s="148">
        <f>IF(U273="základní",N273,0)</f>
        <v>0</v>
      </c>
      <c r="BF273" s="148">
        <f>IF(U273="snížená",N273,0)</f>
        <v>0</v>
      </c>
      <c r="BG273" s="148">
        <f>IF(U273="zákl. přenesená",N273,0)</f>
        <v>0</v>
      </c>
      <c r="BH273" s="148">
        <f>IF(U273="sníž. přenesená",N273,0)</f>
        <v>0</v>
      </c>
      <c r="BI273" s="148">
        <f>IF(U273="nulová",N273,0)</f>
        <v>0</v>
      </c>
      <c r="BJ273" s="20" t="s">
        <v>79</v>
      </c>
      <c r="BK273" s="148">
        <f>ROUND(L273*K273,2)</f>
        <v>0</v>
      </c>
      <c r="BL273" s="20" t="s">
        <v>131</v>
      </c>
      <c r="BM273" s="20" t="s">
        <v>389</v>
      </c>
    </row>
    <row r="274" spans="2:65" s="10" customFormat="1" ht="16.5" customHeight="1">
      <c r="B274" s="149"/>
      <c r="C274" s="150"/>
      <c r="D274" s="150"/>
      <c r="E274" s="151" t="s">
        <v>5</v>
      </c>
      <c r="F274" s="219" t="s">
        <v>227</v>
      </c>
      <c r="G274" s="220"/>
      <c r="H274" s="220"/>
      <c r="I274" s="220"/>
      <c r="J274" s="150"/>
      <c r="K274" s="152">
        <v>260</v>
      </c>
      <c r="L274" s="150"/>
      <c r="M274" s="150"/>
      <c r="N274" s="150"/>
      <c r="O274" s="150"/>
      <c r="P274" s="150"/>
      <c r="Q274" s="150"/>
      <c r="R274" s="153"/>
      <c r="T274" s="154"/>
      <c r="U274" s="150"/>
      <c r="V274" s="150"/>
      <c r="W274" s="150"/>
      <c r="X274" s="150"/>
      <c r="Y274" s="150"/>
      <c r="Z274" s="150"/>
      <c r="AA274" s="155"/>
      <c r="AT274" s="156" t="s">
        <v>134</v>
      </c>
      <c r="AU274" s="156" t="s">
        <v>93</v>
      </c>
      <c r="AV274" s="10" t="s">
        <v>93</v>
      </c>
      <c r="AW274" s="10" t="s">
        <v>29</v>
      </c>
      <c r="AX274" s="10" t="s">
        <v>71</v>
      </c>
      <c r="AY274" s="156" t="s">
        <v>126</v>
      </c>
    </row>
    <row r="275" spans="2:65" s="11" customFormat="1" ht="16.5" customHeight="1">
      <c r="B275" s="157"/>
      <c r="C275" s="158"/>
      <c r="D275" s="158"/>
      <c r="E275" s="159" t="s">
        <v>5</v>
      </c>
      <c r="F275" s="221" t="s">
        <v>135</v>
      </c>
      <c r="G275" s="222"/>
      <c r="H275" s="222"/>
      <c r="I275" s="222"/>
      <c r="J275" s="158"/>
      <c r="K275" s="160">
        <v>260</v>
      </c>
      <c r="L275" s="158"/>
      <c r="M275" s="158"/>
      <c r="N275" s="158"/>
      <c r="O275" s="158"/>
      <c r="P275" s="158"/>
      <c r="Q275" s="158"/>
      <c r="R275" s="161"/>
      <c r="T275" s="162"/>
      <c r="U275" s="158"/>
      <c r="V275" s="158"/>
      <c r="W275" s="158"/>
      <c r="X275" s="158"/>
      <c r="Y275" s="158"/>
      <c r="Z275" s="158"/>
      <c r="AA275" s="163"/>
      <c r="AT275" s="164" t="s">
        <v>134</v>
      </c>
      <c r="AU275" s="164" t="s">
        <v>93</v>
      </c>
      <c r="AV275" s="11" t="s">
        <v>131</v>
      </c>
      <c r="AW275" s="11" t="s">
        <v>29</v>
      </c>
      <c r="AX275" s="11" t="s">
        <v>79</v>
      </c>
      <c r="AY275" s="164" t="s">
        <v>126</v>
      </c>
    </row>
    <row r="276" spans="2:65" s="9" customFormat="1" ht="29.85" customHeight="1">
      <c r="B276" s="128"/>
      <c r="C276" s="129"/>
      <c r="D276" s="138" t="s">
        <v>108</v>
      </c>
      <c r="E276" s="138"/>
      <c r="F276" s="138"/>
      <c r="G276" s="138"/>
      <c r="H276" s="138"/>
      <c r="I276" s="138"/>
      <c r="J276" s="138"/>
      <c r="K276" s="138"/>
      <c r="L276" s="138"/>
      <c r="M276" s="138"/>
      <c r="N276" s="212">
        <f>BK276</f>
        <v>0</v>
      </c>
      <c r="O276" s="213"/>
      <c r="P276" s="213"/>
      <c r="Q276" s="213"/>
      <c r="R276" s="131"/>
      <c r="T276" s="132"/>
      <c r="U276" s="129"/>
      <c r="V276" s="129"/>
      <c r="W276" s="133">
        <f>SUM(W277:W290)</f>
        <v>1.5727249999999999</v>
      </c>
      <c r="X276" s="129"/>
      <c r="Y276" s="133">
        <f>SUM(Y277:Y290)</f>
        <v>0</v>
      </c>
      <c r="Z276" s="129"/>
      <c r="AA276" s="134">
        <f>SUM(AA277:AA290)</f>
        <v>0</v>
      </c>
      <c r="AR276" s="135" t="s">
        <v>79</v>
      </c>
      <c r="AT276" s="136" t="s">
        <v>70</v>
      </c>
      <c r="AU276" s="136" t="s">
        <v>79</v>
      </c>
      <c r="AY276" s="135" t="s">
        <v>126</v>
      </c>
      <c r="BK276" s="137">
        <f>SUM(BK277:BK290)</f>
        <v>0</v>
      </c>
    </row>
    <row r="277" spans="2:65" s="1" customFormat="1" ht="25.5" customHeight="1">
      <c r="B277" s="139"/>
      <c r="C277" s="140" t="s">
        <v>390</v>
      </c>
      <c r="D277" s="140" t="s">
        <v>127</v>
      </c>
      <c r="E277" s="141" t="s">
        <v>391</v>
      </c>
      <c r="F277" s="217" t="s">
        <v>392</v>
      </c>
      <c r="G277" s="217"/>
      <c r="H277" s="217"/>
      <c r="I277" s="217"/>
      <c r="J277" s="142" t="s">
        <v>193</v>
      </c>
      <c r="K277" s="143">
        <v>41.3</v>
      </c>
      <c r="L277" s="218"/>
      <c r="M277" s="218"/>
      <c r="N277" s="218">
        <f>ROUND(L277*K277,2)</f>
        <v>0</v>
      </c>
      <c r="O277" s="218"/>
      <c r="P277" s="218"/>
      <c r="Q277" s="218"/>
      <c r="R277" s="144"/>
      <c r="T277" s="145" t="s">
        <v>5</v>
      </c>
      <c r="U277" s="42" t="s">
        <v>36</v>
      </c>
      <c r="V277" s="146">
        <v>0.03</v>
      </c>
      <c r="W277" s="146">
        <f>V277*K277</f>
        <v>1.2389999999999999</v>
      </c>
      <c r="X277" s="146">
        <v>0</v>
      </c>
      <c r="Y277" s="146">
        <f>X277*K277</f>
        <v>0</v>
      </c>
      <c r="Z277" s="146">
        <v>0</v>
      </c>
      <c r="AA277" s="147">
        <f>Z277*K277</f>
        <v>0</v>
      </c>
      <c r="AR277" s="20" t="s">
        <v>131</v>
      </c>
      <c r="AT277" s="20" t="s">
        <v>127</v>
      </c>
      <c r="AU277" s="20" t="s">
        <v>93</v>
      </c>
      <c r="AY277" s="20" t="s">
        <v>126</v>
      </c>
      <c r="BE277" s="148">
        <f>IF(U277="základní",N277,0)</f>
        <v>0</v>
      </c>
      <c r="BF277" s="148">
        <f>IF(U277="snížená",N277,0)</f>
        <v>0</v>
      </c>
      <c r="BG277" s="148">
        <f>IF(U277="zákl. přenesená",N277,0)</f>
        <v>0</v>
      </c>
      <c r="BH277" s="148">
        <f>IF(U277="sníž. přenesená",N277,0)</f>
        <v>0</v>
      </c>
      <c r="BI277" s="148">
        <f>IF(U277="nulová",N277,0)</f>
        <v>0</v>
      </c>
      <c r="BJ277" s="20" t="s">
        <v>79</v>
      </c>
      <c r="BK277" s="148">
        <f>ROUND(L277*K277,2)</f>
        <v>0</v>
      </c>
      <c r="BL277" s="20" t="s">
        <v>131</v>
      </c>
      <c r="BM277" s="20" t="s">
        <v>393</v>
      </c>
    </row>
    <row r="278" spans="2:65" s="10" customFormat="1" ht="16.5" customHeight="1">
      <c r="B278" s="149"/>
      <c r="C278" s="150"/>
      <c r="D278" s="150"/>
      <c r="E278" s="151" t="s">
        <v>5</v>
      </c>
      <c r="F278" s="219" t="s">
        <v>394</v>
      </c>
      <c r="G278" s="220"/>
      <c r="H278" s="220"/>
      <c r="I278" s="220"/>
      <c r="J278" s="150"/>
      <c r="K278" s="152">
        <v>41.3</v>
      </c>
      <c r="L278" s="150"/>
      <c r="M278" s="150"/>
      <c r="N278" s="150"/>
      <c r="O278" s="150"/>
      <c r="P278" s="150"/>
      <c r="Q278" s="150"/>
      <c r="R278" s="153"/>
      <c r="T278" s="154"/>
      <c r="U278" s="150"/>
      <c r="V278" s="150"/>
      <c r="W278" s="150"/>
      <c r="X278" s="150"/>
      <c r="Y278" s="150"/>
      <c r="Z278" s="150"/>
      <c r="AA278" s="155"/>
      <c r="AT278" s="156" t="s">
        <v>134</v>
      </c>
      <c r="AU278" s="156" t="s">
        <v>93</v>
      </c>
      <c r="AV278" s="10" t="s">
        <v>93</v>
      </c>
      <c r="AW278" s="10" t="s">
        <v>29</v>
      </c>
      <c r="AX278" s="10" t="s">
        <v>71</v>
      </c>
      <c r="AY278" s="156" t="s">
        <v>126</v>
      </c>
    </row>
    <row r="279" spans="2:65" s="11" customFormat="1" ht="16.5" customHeight="1">
      <c r="B279" s="157"/>
      <c r="C279" s="158"/>
      <c r="D279" s="158"/>
      <c r="E279" s="159" t="s">
        <v>5</v>
      </c>
      <c r="F279" s="221" t="s">
        <v>135</v>
      </c>
      <c r="G279" s="222"/>
      <c r="H279" s="222"/>
      <c r="I279" s="222"/>
      <c r="J279" s="158"/>
      <c r="K279" s="160">
        <v>41.3</v>
      </c>
      <c r="L279" s="158"/>
      <c r="M279" s="158"/>
      <c r="N279" s="158"/>
      <c r="O279" s="158"/>
      <c r="P279" s="158"/>
      <c r="Q279" s="158"/>
      <c r="R279" s="161"/>
      <c r="T279" s="162"/>
      <c r="U279" s="158"/>
      <c r="V279" s="158"/>
      <c r="W279" s="158"/>
      <c r="X279" s="158"/>
      <c r="Y279" s="158"/>
      <c r="Z279" s="158"/>
      <c r="AA279" s="163"/>
      <c r="AT279" s="164" t="s">
        <v>134</v>
      </c>
      <c r="AU279" s="164" t="s">
        <v>93</v>
      </c>
      <c r="AV279" s="11" t="s">
        <v>131</v>
      </c>
      <c r="AW279" s="11" t="s">
        <v>29</v>
      </c>
      <c r="AX279" s="11" t="s">
        <v>79</v>
      </c>
      <c r="AY279" s="164" t="s">
        <v>126</v>
      </c>
    </row>
    <row r="280" spans="2:65" s="1" customFormat="1" ht="25.5" customHeight="1">
      <c r="B280" s="139"/>
      <c r="C280" s="140" t="s">
        <v>395</v>
      </c>
      <c r="D280" s="140" t="s">
        <v>127</v>
      </c>
      <c r="E280" s="141" t="s">
        <v>396</v>
      </c>
      <c r="F280" s="217" t="s">
        <v>397</v>
      </c>
      <c r="G280" s="217"/>
      <c r="H280" s="217"/>
      <c r="I280" s="217"/>
      <c r="J280" s="142" t="s">
        <v>193</v>
      </c>
      <c r="K280" s="143">
        <v>41.3</v>
      </c>
      <c r="L280" s="218"/>
      <c r="M280" s="218"/>
      <c r="N280" s="218">
        <f>ROUND(L280*K280,2)</f>
        <v>0</v>
      </c>
      <c r="O280" s="218"/>
      <c r="P280" s="218"/>
      <c r="Q280" s="218"/>
      <c r="R280" s="144"/>
      <c r="T280" s="145" t="s">
        <v>5</v>
      </c>
      <c r="U280" s="42" t="s">
        <v>36</v>
      </c>
      <c r="V280" s="146">
        <v>2E-3</v>
      </c>
      <c r="W280" s="146">
        <f>V280*K280</f>
        <v>8.2599999999999993E-2</v>
      </c>
      <c r="X280" s="146">
        <v>0</v>
      </c>
      <c r="Y280" s="146">
        <f>X280*K280</f>
        <v>0</v>
      </c>
      <c r="Z280" s="146">
        <v>0</v>
      </c>
      <c r="AA280" s="147">
        <f>Z280*K280</f>
        <v>0</v>
      </c>
      <c r="AR280" s="20" t="s">
        <v>131</v>
      </c>
      <c r="AT280" s="20" t="s">
        <v>127</v>
      </c>
      <c r="AU280" s="20" t="s">
        <v>93</v>
      </c>
      <c r="AY280" s="20" t="s">
        <v>126</v>
      </c>
      <c r="BE280" s="148">
        <f>IF(U280="základní",N280,0)</f>
        <v>0</v>
      </c>
      <c r="BF280" s="148">
        <f>IF(U280="snížená",N280,0)</f>
        <v>0</v>
      </c>
      <c r="BG280" s="148">
        <f>IF(U280="zákl. přenesená",N280,0)</f>
        <v>0</v>
      </c>
      <c r="BH280" s="148">
        <f>IF(U280="sníž. přenesená",N280,0)</f>
        <v>0</v>
      </c>
      <c r="BI280" s="148">
        <f>IF(U280="nulová",N280,0)</f>
        <v>0</v>
      </c>
      <c r="BJ280" s="20" t="s">
        <v>79</v>
      </c>
      <c r="BK280" s="148">
        <f>ROUND(L280*K280,2)</f>
        <v>0</v>
      </c>
      <c r="BL280" s="20" t="s">
        <v>131</v>
      </c>
      <c r="BM280" s="20" t="s">
        <v>398</v>
      </c>
    </row>
    <row r="281" spans="2:65" s="1" customFormat="1" ht="25.5" customHeight="1">
      <c r="B281" s="139"/>
      <c r="C281" s="140" t="s">
        <v>399</v>
      </c>
      <c r="D281" s="140" t="s">
        <v>127</v>
      </c>
      <c r="E281" s="141" t="s">
        <v>400</v>
      </c>
      <c r="F281" s="217" t="s">
        <v>401</v>
      </c>
      <c r="G281" s="217"/>
      <c r="H281" s="217"/>
      <c r="I281" s="217"/>
      <c r="J281" s="142" t="s">
        <v>193</v>
      </c>
      <c r="K281" s="143">
        <v>7.1749999999999998</v>
      </c>
      <c r="L281" s="218"/>
      <c r="M281" s="218"/>
      <c r="N281" s="218">
        <f>ROUND(L281*K281,2)</f>
        <v>0</v>
      </c>
      <c r="O281" s="218"/>
      <c r="P281" s="218"/>
      <c r="Q281" s="218"/>
      <c r="R281" s="144"/>
      <c r="T281" s="145" t="s">
        <v>5</v>
      </c>
      <c r="U281" s="42" t="s">
        <v>36</v>
      </c>
      <c r="V281" s="146">
        <v>3.2000000000000001E-2</v>
      </c>
      <c r="W281" s="146">
        <f>V281*K281</f>
        <v>0.2296</v>
      </c>
      <c r="X281" s="146">
        <v>0</v>
      </c>
      <c r="Y281" s="146">
        <f>X281*K281</f>
        <v>0</v>
      </c>
      <c r="Z281" s="146">
        <v>0</v>
      </c>
      <c r="AA281" s="147">
        <f>Z281*K281</f>
        <v>0</v>
      </c>
      <c r="AR281" s="20" t="s">
        <v>131</v>
      </c>
      <c r="AT281" s="20" t="s">
        <v>127</v>
      </c>
      <c r="AU281" s="20" t="s">
        <v>93</v>
      </c>
      <c r="AY281" s="20" t="s">
        <v>126</v>
      </c>
      <c r="BE281" s="148">
        <f>IF(U281="základní",N281,0)</f>
        <v>0</v>
      </c>
      <c r="BF281" s="148">
        <f>IF(U281="snížená",N281,0)</f>
        <v>0</v>
      </c>
      <c r="BG281" s="148">
        <f>IF(U281="zákl. přenesená",N281,0)</f>
        <v>0</v>
      </c>
      <c r="BH281" s="148">
        <f>IF(U281="sníž. přenesená",N281,0)</f>
        <v>0</v>
      </c>
      <c r="BI281" s="148">
        <f>IF(U281="nulová",N281,0)</f>
        <v>0</v>
      </c>
      <c r="BJ281" s="20" t="s">
        <v>79</v>
      </c>
      <c r="BK281" s="148">
        <f>ROUND(L281*K281,2)</f>
        <v>0</v>
      </c>
      <c r="BL281" s="20" t="s">
        <v>131</v>
      </c>
      <c r="BM281" s="20" t="s">
        <v>402</v>
      </c>
    </row>
    <row r="282" spans="2:65" s="10" customFormat="1" ht="16.5" customHeight="1">
      <c r="B282" s="149"/>
      <c r="C282" s="150"/>
      <c r="D282" s="150"/>
      <c r="E282" s="151" t="s">
        <v>5</v>
      </c>
      <c r="F282" s="219" t="s">
        <v>403</v>
      </c>
      <c r="G282" s="220"/>
      <c r="H282" s="220"/>
      <c r="I282" s="220"/>
      <c r="J282" s="150"/>
      <c r="K282" s="152">
        <v>7.1749999999999998</v>
      </c>
      <c r="L282" s="150"/>
      <c r="M282" s="150"/>
      <c r="N282" s="150"/>
      <c r="O282" s="150"/>
      <c r="P282" s="150"/>
      <c r="Q282" s="150"/>
      <c r="R282" s="153"/>
      <c r="T282" s="154"/>
      <c r="U282" s="150"/>
      <c r="V282" s="150"/>
      <c r="W282" s="150"/>
      <c r="X282" s="150"/>
      <c r="Y282" s="150"/>
      <c r="Z282" s="150"/>
      <c r="AA282" s="155"/>
      <c r="AT282" s="156" t="s">
        <v>134</v>
      </c>
      <c r="AU282" s="156" t="s">
        <v>93</v>
      </c>
      <c r="AV282" s="10" t="s">
        <v>93</v>
      </c>
      <c r="AW282" s="10" t="s">
        <v>29</v>
      </c>
      <c r="AX282" s="10" t="s">
        <v>71</v>
      </c>
      <c r="AY282" s="156" t="s">
        <v>126</v>
      </c>
    </row>
    <row r="283" spans="2:65" s="11" customFormat="1" ht="16.5" customHeight="1">
      <c r="B283" s="157"/>
      <c r="C283" s="158"/>
      <c r="D283" s="158"/>
      <c r="E283" s="159" t="s">
        <v>5</v>
      </c>
      <c r="F283" s="221" t="s">
        <v>135</v>
      </c>
      <c r="G283" s="222"/>
      <c r="H283" s="222"/>
      <c r="I283" s="222"/>
      <c r="J283" s="158"/>
      <c r="K283" s="160">
        <v>7.1749999999999998</v>
      </c>
      <c r="L283" s="158"/>
      <c r="M283" s="158"/>
      <c r="N283" s="158"/>
      <c r="O283" s="158"/>
      <c r="P283" s="158"/>
      <c r="Q283" s="158"/>
      <c r="R283" s="161"/>
      <c r="T283" s="162"/>
      <c r="U283" s="158"/>
      <c r="V283" s="158"/>
      <c r="W283" s="158"/>
      <c r="X283" s="158"/>
      <c r="Y283" s="158"/>
      <c r="Z283" s="158"/>
      <c r="AA283" s="163"/>
      <c r="AT283" s="164" t="s">
        <v>134</v>
      </c>
      <c r="AU283" s="164" t="s">
        <v>93</v>
      </c>
      <c r="AV283" s="11" t="s">
        <v>131</v>
      </c>
      <c r="AW283" s="11" t="s">
        <v>29</v>
      </c>
      <c r="AX283" s="11" t="s">
        <v>79</v>
      </c>
      <c r="AY283" s="164" t="s">
        <v>126</v>
      </c>
    </row>
    <row r="284" spans="2:65" s="1" customFormat="1" ht="25.5" customHeight="1">
      <c r="B284" s="139"/>
      <c r="C284" s="140" t="s">
        <v>404</v>
      </c>
      <c r="D284" s="140" t="s">
        <v>127</v>
      </c>
      <c r="E284" s="141" t="s">
        <v>405</v>
      </c>
      <c r="F284" s="217" t="s">
        <v>406</v>
      </c>
      <c r="G284" s="217"/>
      <c r="H284" s="217"/>
      <c r="I284" s="217"/>
      <c r="J284" s="142" t="s">
        <v>193</v>
      </c>
      <c r="K284" s="143">
        <v>7.1749999999999998</v>
      </c>
      <c r="L284" s="218"/>
      <c r="M284" s="218"/>
      <c r="N284" s="218">
        <f>ROUND(L284*K284,2)</f>
        <v>0</v>
      </c>
      <c r="O284" s="218"/>
      <c r="P284" s="218"/>
      <c r="Q284" s="218"/>
      <c r="R284" s="144"/>
      <c r="T284" s="145" t="s">
        <v>5</v>
      </c>
      <c r="U284" s="42" t="s">
        <v>36</v>
      </c>
      <c r="V284" s="146">
        <v>3.0000000000000001E-3</v>
      </c>
      <c r="W284" s="146">
        <f>V284*K284</f>
        <v>2.1524999999999999E-2</v>
      </c>
      <c r="X284" s="146">
        <v>0</v>
      </c>
      <c r="Y284" s="146">
        <f>X284*K284</f>
        <v>0</v>
      </c>
      <c r="Z284" s="146">
        <v>0</v>
      </c>
      <c r="AA284" s="147">
        <f>Z284*K284</f>
        <v>0</v>
      </c>
      <c r="AR284" s="20" t="s">
        <v>131</v>
      </c>
      <c r="AT284" s="20" t="s">
        <v>127</v>
      </c>
      <c r="AU284" s="20" t="s">
        <v>93</v>
      </c>
      <c r="AY284" s="20" t="s">
        <v>126</v>
      </c>
      <c r="BE284" s="148">
        <f>IF(U284="základní",N284,0)</f>
        <v>0</v>
      </c>
      <c r="BF284" s="148">
        <f>IF(U284="snížená",N284,0)</f>
        <v>0</v>
      </c>
      <c r="BG284" s="148">
        <f>IF(U284="zákl. přenesená",N284,0)</f>
        <v>0</v>
      </c>
      <c r="BH284" s="148">
        <f>IF(U284="sníž. přenesená",N284,0)</f>
        <v>0</v>
      </c>
      <c r="BI284" s="148">
        <f>IF(U284="nulová",N284,0)</f>
        <v>0</v>
      </c>
      <c r="BJ284" s="20" t="s">
        <v>79</v>
      </c>
      <c r="BK284" s="148">
        <f>ROUND(L284*K284,2)</f>
        <v>0</v>
      </c>
      <c r="BL284" s="20" t="s">
        <v>131</v>
      </c>
      <c r="BM284" s="20" t="s">
        <v>407</v>
      </c>
    </row>
    <row r="285" spans="2:65" s="1" customFormat="1" ht="25.5" customHeight="1">
      <c r="B285" s="139"/>
      <c r="C285" s="140" t="s">
        <v>408</v>
      </c>
      <c r="D285" s="140" t="s">
        <v>127</v>
      </c>
      <c r="E285" s="141" t="s">
        <v>409</v>
      </c>
      <c r="F285" s="217" t="s">
        <v>410</v>
      </c>
      <c r="G285" s="217"/>
      <c r="H285" s="217"/>
      <c r="I285" s="217"/>
      <c r="J285" s="142" t="s">
        <v>193</v>
      </c>
      <c r="K285" s="143">
        <v>7.1749999999999998</v>
      </c>
      <c r="L285" s="218"/>
      <c r="M285" s="218"/>
      <c r="N285" s="218">
        <f>ROUND(L285*K285,2)</f>
        <v>0</v>
      </c>
      <c r="O285" s="218"/>
      <c r="P285" s="218"/>
      <c r="Q285" s="218"/>
      <c r="R285" s="144"/>
      <c r="T285" s="145" t="s">
        <v>5</v>
      </c>
      <c r="U285" s="42" t="s">
        <v>36</v>
      </c>
      <c r="V285" s="146">
        <v>0</v>
      </c>
      <c r="W285" s="146">
        <f>V285*K285</f>
        <v>0</v>
      </c>
      <c r="X285" s="146">
        <v>0</v>
      </c>
      <c r="Y285" s="146">
        <f>X285*K285</f>
        <v>0</v>
      </c>
      <c r="Z285" s="146">
        <v>0</v>
      </c>
      <c r="AA285" s="147">
        <f>Z285*K285</f>
        <v>0</v>
      </c>
      <c r="AR285" s="20" t="s">
        <v>131</v>
      </c>
      <c r="AT285" s="20" t="s">
        <v>127</v>
      </c>
      <c r="AU285" s="20" t="s">
        <v>93</v>
      </c>
      <c r="AY285" s="20" t="s">
        <v>126</v>
      </c>
      <c r="BE285" s="148">
        <f>IF(U285="základní",N285,0)</f>
        <v>0</v>
      </c>
      <c r="BF285" s="148">
        <f>IF(U285="snížená",N285,0)</f>
        <v>0</v>
      </c>
      <c r="BG285" s="148">
        <f>IF(U285="zákl. přenesená",N285,0)</f>
        <v>0</v>
      </c>
      <c r="BH285" s="148">
        <f>IF(U285="sníž. přenesená",N285,0)</f>
        <v>0</v>
      </c>
      <c r="BI285" s="148">
        <f>IF(U285="nulová",N285,0)</f>
        <v>0</v>
      </c>
      <c r="BJ285" s="20" t="s">
        <v>79</v>
      </c>
      <c r="BK285" s="148">
        <f>ROUND(L285*K285,2)</f>
        <v>0</v>
      </c>
      <c r="BL285" s="20" t="s">
        <v>131</v>
      </c>
      <c r="BM285" s="20" t="s">
        <v>411</v>
      </c>
    </row>
    <row r="286" spans="2:65" s="10" customFormat="1" ht="16.5" customHeight="1">
      <c r="B286" s="149"/>
      <c r="C286" s="150"/>
      <c r="D286" s="150"/>
      <c r="E286" s="151" t="s">
        <v>5</v>
      </c>
      <c r="F286" s="219" t="s">
        <v>403</v>
      </c>
      <c r="G286" s="220"/>
      <c r="H286" s="220"/>
      <c r="I286" s="220"/>
      <c r="J286" s="150"/>
      <c r="K286" s="152">
        <v>7.1749999999999998</v>
      </c>
      <c r="L286" s="150"/>
      <c r="M286" s="150"/>
      <c r="N286" s="150"/>
      <c r="O286" s="150"/>
      <c r="P286" s="150"/>
      <c r="Q286" s="150"/>
      <c r="R286" s="153"/>
      <c r="T286" s="154"/>
      <c r="U286" s="150"/>
      <c r="V286" s="150"/>
      <c r="W286" s="150"/>
      <c r="X286" s="150"/>
      <c r="Y286" s="150"/>
      <c r="Z286" s="150"/>
      <c r="AA286" s="155"/>
      <c r="AT286" s="156" t="s">
        <v>134</v>
      </c>
      <c r="AU286" s="156" t="s">
        <v>93</v>
      </c>
      <c r="AV286" s="10" t="s">
        <v>93</v>
      </c>
      <c r="AW286" s="10" t="s">
        <v>29</v>
      </c>
      <c r="AX286" s="10" t="s">
        <v>71</v>
      </c>
      <c r="AY286" s="156" t="s">
        <v>126</v>
      </c>
    </row>
    <row r="287" spans="2:65" s="11" customFormat="1" ht="16.5" customHeight="1">
      <c r="B287" s="157"/>
      <c r="C287" s="158"/>
      <c r="D287" s="158"/>
      <c r="E287" s="159" t="s">
        <v>5</v>
      </c>
      <c r="F287" s="221" t="s">
        <v>135</v>
      </c>
      <c r="G287" s="222"/>
      <c r="H287" s="222"/>
      <c r="I287" s="222"/>
      <c r="J287" s="158"/>
      <c r="K287" s="160">
        <v>7.1749999999999998</v>
      </c>
      <c r="L287" s="158"/>
      <c r="M287" s="158"/>
      <c r="N287" s="158"/>
      <c r="O287" s="158"/>
      <c r="P287" s="158"/>
      <c r="Q287" s="158"/>
      <c r="R287" s="161"/>
      <c r="T287" s="162"/>
      <c r="U287" s="158"/>
      <c r="V287" s="158"/>
      <c r="W287" s="158"/>
      <c r="X287" s="158"/>
      <c r="Y287" s="158"/>
      <c r="Z287" s="158"/>
      <c r="AA287" s="163"/>
      <c r="AT287" s="164" t="s">
        <v>134</v>
      </c>
      <c r="AU287" s="164" t="s">
        <v>93</v>
      </c>
      <c r="AV287" s="11" t="s">
        <v>131</v>
      </c>
      <c r="AW287" s="11" t="s">
        <v>29</v>
      </c>
      <c r="AX287" s="11" t="s">
        <v>79</v>
      </c>
      <c r="AY287" s="164" t="s">
        <v>126</v>
      </c>
    </row>
    <row r="288" spans="2:65" s="1" customFormat="1" ht="38.25" customHeight="1">
      <c r="B288" s="139"/>
      <c r="C288" s="140" t="s">
        <v>412</v>
      </c>
      <c r="D288" s="140" t="s">
        <v>127</v>
      </c>
      <c r="E288" s="141" t="s">
        <v>413</v>
      </c>
      <c r="F288" s="217" t="s">
        <v>414</v>
      </c>
      <c r="G288" s="217"/>
      <c r="H288" s="217"/>
      <c r="I288" s="217"/>
      <c r="J288" s="142" t="s">
        <v>193</v>
      </c>
      <c r="K288" s="143">
        <v>41.3</v>
      </c>
      <c r="L288" s="218"/>
      <c r="M288" s="218"/>
      <c r="N288" s="218">
        <f>ROUND(L288*K288,2)</f>
        <v>0</v>
      </c>
      <c r="O288" s="218"/>
      <c r="P288" s="218"/>
      <c r="Q288" s="218"/>
      <c r="R288" s="144"/>
      <c r="T288" s="145" t="s">
        <v>5</v>
      </c>
      <c r="U288" s="42" t="s">
        <v>36</v>
      </c>
      <c r="V288" s="146">
        <v>0</v>
      </c>
      <c r="W288" s="146">
        <f>V288*K288</f>
        <v>0</v>
      </c>
      <c r="X288" s="146">
        <v>0</v>
      </c>
      <c r="Y288" s="146">
        <f>X288*K288</f>
        <v>0</v>
      </c>
      <c r="Z288" s="146">
        <v>0</v>
      </c>
      <c r="AA288" s="147">
        <f>Z288*K288</f>
        <v>0</v>
      </c>
      <c r="AR288" s="20" t="s">
        <v>131</v>
      </c>
      <c r="AT288" s="20" t="s">
        <v>127</v>
      </c>
      <c r="AU288" s="20" t="s">
        <v>93</v>
      </c>
      <c r="AY288" s="20" t="s">
        <v>126</v>
      </c>
      <c r="BE288" s="148">
        <f>IF(U288="základní",N288,0)</f>
        <v>0</v>
      </c>
      <c r="BF288" s="148">
        <f>IF(U288="snížená",N288,0)</f>
        <v>0</v>
      </c>
      <c r="BG288" s="148">
        <f>IF(U288="zákl. přenesená",N288,0)</f>
        <v>0</v>
      </c>
      <c r="BH288" s="148">
        <f>IF(U288="sníž. přenesená",N288,0)</f>
        <v>0</v>
      </c>
      <c r="BI288" s="148">
        <f>IF(U288="nulová",N288,0)</f>
        <v>0</v>
      </c>
      <c r="BJ288" s="20" t="s">
        <v>79</v>
      </c>
      <c r="BK288" s="148">
        <f>ROUND(L288*K288,2)</f>
        <v>0</v>
      </c>
      <c r="BL288" s="20" t="s">
        <v>131</v>
      </c>
      <c r="BM288" s="20" t="s">
        <v>415</v>
      </c>
    </row>
    <row r="289" spans="2:65" s="10" customFormat="1" ht="16.5" customHeight="1">
      <c r="B289" s="149"/>
      <c r="C289" s="150"/>
      <c r="D289" s="150"/>
      <c r="E289" s="151" t="s">
        <v>5</v>
      </c>
      <c r="F289" s="219" t="s">
        <v>394</v>
      </c>
      <c r="G289" s="220"/>
      <c r="H289" s="220"/>
      <c r="I289" s="220"/>
      <c r="J289" s="150"/>
      <c r="K289" s="152">
        <v>41.3</v>
      </c>
      <c r="L289" s="150"/>
      <c r="M289" s="150"/>
      <c r="N289" s="150"/>
      <c r="O289" s="150"/>
      <c r="P289" s="150"/>
      <c r="Q289" s="150"/>
      <c r="R289" s="153"/>
      <c r="T289" s="154"/>
      <c r="U289" s="150"/>
      <c r="V289" s="150"/>
      <c r="W289" s="150"/>
      <c r="X289" s="150"/>
      <c r="Y289" s="150"/>
      <c r="Z289" s="150"/>
      <c r="AA289" s="155"/>
      <c r="AT289" s="156" t="s">
        <v>134</v>
      </c>
      <c r="AU289" s="156" t="s">
        <v>93</v>
      </c>
      <c r="AV289" s="10" t="s">
        <v>93</v>
      </c>
      <c r="AW289" s="10" t="s">
        <v>29</v>
      </c>
      <c r="AX289" s="10" t="s">
        <v>71</v>
      </c>
      <c r="AY289" s="156" t="s">
        <v>126</v>
      </c>
    </row>
    <row r="290" spans="2:65" s="11" customFormat="1" ht="16.5" customHeight="1">
      <c r="B290" s="157"/>
      <c r="C290" s="158"/>
      <c r="D290" s="158"/>
      <c r="E290" s="159" t="s">
        <v>5</v>
      </c>
      <c r="F290" s="221" t="s">
        <v>135</v>
      </c>
      <c r="G290" s="222"/>
      <c r="H290" s="222"/>
      <c r="I290" s="222"/>
      <c r="J290" s="158"/>
      <c r="K290" s="160">
        <v>41.3</v>
      </c>
      <c r="L290" s="158"/>
      <c r="M290" s="158"/>
      <c r="N290" s="158"/>
      <c r="O290" s="158"/>
      <c r="P290" s="158"/>
      <c r="Q290" s="158"/>
      <c r="R290" s="161"/>
      <c r="T290" s="162"/>
      <c r="U290" s="158"/>
      <c r="V290" s="158"/>
      <c r="W290" s="158"/>
      <c r="X290" s="158"/>
      <c r="Y290" s="158"/>
      <c r="Z290" s="158"/>
      <c r="AA290" s="163"/>
      <c r="AT290" s="164" t="s">
        <v>134</v>
      </c>
      <c r="AU290" s="164" t="s">
        <v>93</v>
      </c>
      <c r="AV290" s="11" t="s">
        <v>131</v>
      </c>
      <c r="AW290" s="11" t="s">
        <v>29</v>
      </c>
      <c r="AX290" s="11" t="s">
        <v>79</v>
      </c>
      <c r="AY290" s="164" t="s">
        <v>126</v>
      </c>
    </row>
    <row r="291" spans="2:65" s="9" customFormat="1" ht="29.85" customHeight="1">
      <c r="B291" s="128"/>
      <c r="C291" s="129"/>
      <c r="D291" s="138" t="s">
        <v>109</v>
      </c>
      <c r="E291" s="138"/>
      <c r="F291" s="138"/>
      <c r="G291" s="138"/>
      <c r="H291" s="138"/>
      <c r="I291" s="138"/>
      <c r="J291" s="138"/>
      <c r="K291" s="138"/>
      <c r="L291" s="138"/>
      <c r="M291" s="138"/>
      <c r="N291" s="212">
        <f>BK291</f>
        <v>0</v>
      </c>
      <c r="O291" s="213"/>
      <c r="P291" s="213"/>
      <c r="Q291" s="213"/>
      <c r="R291" s="131"/>
      <c r="T291" s="132"/>
      <c r="U291" s="129"/>
      <c r="V291" s="129"/>
      <c r="W291" s="133">
        <f>W292</f>
        <v>6.7320660000000005</v>
      </c>
      <c r="X291" s="129"/>
      <c r="Y291" s="133">
        <f>Y292</f>
        <v>0</v>
      </c>
      <c r="Z291" s="129"/>
      <c r="AA291" s="134">
        <f>AA292</f>
        <v>0</v>
      </c>
      <c r="AR291" s="135" t="s">
        <v>79</v>
      </c>
      <c r="AT291" s="136" t="s">
        <v>70</v>
      </c>
      <c r="AU291" s="136" t="s">
        <v>79</v>
      </c>
      <c r="AY291" s="135" t="s">
        <v>126</v>
      </c>
      <c r="BK291" s="137">
        <f>BK292</f>
        <v>0</v>
      </c>
    </row>
    <row r="292" spans="2:65" s="1" customFormat="1" ht="38.25" customHeight="1">
      <c r="B292" s="139"/>
      <c r="C292" s="140" t="s">
        <v>416</v>
      </c>
      <c r="D292" s="140" t="s">
        <v>127</v>
      </c>
      <c r="E292" s="141" t="s">
        <v>417</v>
      </c>
      <c r="F292" s="217" t="s">
        <v>418</v>
      </c>
      <c r="G292" s="217"/>
      <c r="H292" s="217"/>
      <c r="I292" s="217"/>
      <c r="J292" s="142" t="s">
        <v>193</v>
      </c>
      <c r="K292" s="143">
        <v>102.001</v>
      </c>
      <c r="L292" s="218"/>
      <c r="M292" s="218"/>
      <c r="N292" s="218">
        <f>ROUND(L292*K292,2)</f>
        <v>0</v>
      </c>
      <c r="O292" s="218"/>
      <c r="P292" s="218"/>
      <c r="Q292" s="218"/>
      <c r="R292" s="144"/>
      <c r="T292" s="145" t="s">
        <v>5</v>
      </c>
      <c r="U292" s="42" t="s">
        <v>36</v>
      </c>
      <c r="V292" s="146">
        <v>6.6000000000000003E-2</v>
      </c>
      <c r="W292" s="146">
        <f>V292*K292</f>
        <v>6.7320660000000005</v>
      </c>
      <c r="X292" s="146">
        <v>0</v>
      </c>
      <c r="Y292" s="146">
        <f>X292*K292</f>
        <v>0</v>
      </c>
      <c r="Z292" s="146">
        <v>0</v>
      </c>
      <c r="AA292" s="147">
        <f>Z292*K292</f>
        <v>0</v>
      </c>
      <c r="AR292" s="20" t="s">
        <v>131</v>
      </c>
      <c r="AT292" s="20" t="s">
        <v>127</v>
      </c>
      <c r="AU292" s="20" t="s">
        <v>93</v>
      </c>
      <c r="AY292" s="20" t="s">
        <v>126</v>
      </c>
      <c r="BE292" s="148">
        <f>IF(U292="základní",N292,0)</f>
        <v>0</v>
      </c>
      <c r="BF292" s="148">
        <f>IF(U292="snížená",N292,0)</f>
        <v>0</v>
      </c>
      <c r="BG292" s="148">
        <f>IF(U292="zákl. přenesená",N292,0)</f>
        <v>0</v>
      </c>
      <c r="BH292" s="148">
        <f>IF(U292="sníž. přenesená",N292,0)</f>
        <v>0</v>
      </c>
      <c r="BI292" s="148">
        <f>IF(U292="nulová",N292,0)</f>
        <v>0</v>
      </c>
      <c r="BJ292" s="20" t="s">
        <v>79</v>
      </c>
      <c r="BK292" s="148">
        <f>ROUND(L292*K292,2)</f>
        <v>0</v>
      </c>
      <c r="BL292" s="20" t="s">
        <v>131</v>
      </c>
      <c r="BM292" s="20" t="s">
        <v>419</v>
      </c>
    </row>
    <row r="293" spans="2:65" s="9" customFormat="1" ht="37.35" customHeight="1">
      <c r="B293" s="128"/>
      <c r="C293" s="129"/>
      <c r="D293" s="130" t="s">
        <v>110</v>
      </c>
      <c r="E293" s="130"/>
      <c r="F293" s="130"/>
      <c r="G293" s="130"/>
      <c r="H293" s="130"/>
      <c r="I293" s="130"/>
      <c r="J293" s="130"/>
      <c r="K293" s="130"/>
      <c r="L293" s="130"/>
      <c r="M293" s="130"/>
      <c r="N293" s="214">
        <f>BK293</f>
        <v>0</v>
      </c>
      <c r="O293" s="215"/>
      <c r="P293" s="215"/>
      <c r="Q293" s="215"/>
      <c r="R293" s="131"/>
      <c r="T293" s="132"/>
      <c r="U293" s="129"/>
      <c r="V293" s="129"/>
      <c r="W293" s="133">
        <f>W294</f>
        <v>0.25</v>
      </c>
      <c r="X293" s="129"/>
      <c r="Y293" s="133">
        <f>Y294</f>
        <v>0</v>
      </c>
      <c r="Z293" s="129"/>
      <c r="AA293" s="134">
        <f>AA294</f>
        <v>0</v>
      </c>
      <c r="AR293" s="135" t="s">
        <v>139</v>
      </c>
      <c r="AT293" s="136" t="s">
        <v>70</v>
      </c>
      <c r="AU293" s="136" t="s">
        <v>71</v>
      </c>
      <c r="AY293" s="135" t="s">
        <v>126</v>
      </c>
      <c r="BK293" s="137">
        <f>BK294</f>
        <v>0</v>
      </c>
    </row>
    <row r="294" spans="2:65" s="9" customFormat="1" ht="19.899999999999999" customHeight="1">
      <c r="B294" s="128"/>
      <c r="C294" s="129"/>
      <c r="D294" s="138" t="s">
        <v>111</v>
      </c>
      <c r="E294" s="138"/>
      <c r="F294" s="138"/>
      <c r="G294" s="138"/>
      <c r="H294" s="138"/>
      <c r="I294" s="138"/>
      <c r="J294" s="138"/>
      <c r="K294" s="138"/>
      <c r="L294" s="138"/>
      <c r="M294" s="138"/>
      <c r="N294" s="212">
        <f>BK294</f>
        <v>0</v>
      </c>
      <c r="O294" s="213"/>
      <c r="P294" s="213"/>
      <c r="Q294" s="213"/>
      <c r="R294" s="131"/>
      <c r="T294" s="132"/>
      <c r="U294" s="129"/>
      <c r="V294" s="129"/>
      <c r="W294" s="133">
        <f>W295</f>
        <v>0.25</v>
      </c>
      <c r="X294" s="129"/>
      <c r="Y294" s="133">
        <f>Y295</f>
        <v>0</v>
      </c>
      <c r="Z294" s="129"/>
      <c r="AA294" s="134">
        <f>AA295</f>
        <v>0</v>
      </c>
      <c r="AR294" s="135" t="s">
        <v>139</v>
      </c>
      <c r="AT294" s="136" t="s">
        <v>70</v>
      </c>
      <c r="AU294" s="136" t="s">
        <v>79</v>
      </c>
      <c r="AY294" s="135" t="s">
        <v>126</v>
      </c>
      <c r="BK294" s="137">
        <f>BK295</f>
        <v>0</v>
      </c>
    </row>
    <row r="295" spans="2:65" s="1" customFormat="1" ht="38.25" customHeight="1">
      <c r="B295" s="139"/>
      <c r="C295" s="140" t="s">
        <v>420</v>
      </c>
      <c r="D295" s="140" t="s">
        <v>127</v>
      </c>
      <c r="E295" s="141" t="s">
        <v>421</v>
      </c>
      <c r="F295" s="217" t="s">
        <v>422</v>
      </c>
      <c r="G295" s="217"/>
      <c r="H295" s="217"/>
      <c r="I295" s="217"/>
      <c r="J295" s="142" t="s">
        <v>142</v>
      </c>
      <c r="K295" s="143">
        <v>5</v>
      </c>
      <c r="L295" s="218"/>
      <c r="M295" s="218"/>
      <c r="N295" s="218">
        <f>ROUND(L295*K295,2)</f>
        <v>0</v>
      </c>
      <c r="O295" s="218"/>
      <c r="P295" s="218"/>
      <c r="Q295" s="218"/>
      <c r="R295" s="144"/>
      <c r="T295" s="145" t="s">
        <v>5</v>
      </c>
      <c r="U295" s="169" t="s">
        <v>36</v>
      </c>
      <c r="V295" s="170">
        <v>0.05</v>
      </c>
      <c r="W295" s="170">
        <f>V295*K295</f>
        <v>0.25</v>
      </c>
      <c r="X295" s="170">
        <v>0</v>
      </c>
      <c r="Y295" s="170">
        <f>X295*K295</f>
        <v>0</v>
      </c>
      <c r="Z295" s="170">
        <v>0</v>
      </c>
      <c r="AA295" s="171">
        <f>Z295*K295</f>
        <v>0</v>
      </c>
      <c r="AR295" s="20" t="s">
        <v>412</v>
      </c>
      <c r="AT295" s="20" t="s">
        <v>127</v>
      </c>
      <c r="AU295" s="20" t="s">
        <v>93</v>
      </c>
      <c r="AY295" s="20" t="s">
        <v>126</v>
      </c>
      <c r="BE295" s="148">
        <f>IF(U295="základní",N295,0)</f>
        <v>0</v>
      </c>
      <c r="BF295" s="148">
        <f>IF(U295="snížená",N295,0)</f>
        <v>0</v>
      </c>
      <c r="BG295" s="148">
        <f>IF(U295="zákl. přenesená",N295,0)</f>
        <v>0</v>
      </c>
      <c r="BH295" s="148">
        <f>IF(U295="sníž. přenesená",N295,0)</f>
        <v>0</v>
      </c>
      <c r="BI295" s="148">
        <f>IF(U295="nulová",N295,0)</f>
        <v>0</v>
      </c>
      <c r="BJ295" s="20" t="s">
        <v>79</v>
      </c>
      <c r="BK295" s="148">
        <f>ROUND(L295*K295,2)</f>
        <v>0</v>
      </c>
      <c r="BL295" s="20" t="s">
        <v>412</v>
      </c>
      <c r="BM295" s="20" t="s">
        <v>423</v>
      </c>
    </row>
    <row r="296" spans="2:65" s="1" customFormat="1" ht="6.95" customHeight="1">
      <c r="B296" s="57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9"/>
    </row>
  </sheetData>
  <mergeCells count="369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F124:I124"/>
    <mergeCell ref="F125:I125"/>
    <mergeCell ref="L125:M125"/>
    <mergeCell ref="N125:Q125"/>
    <mergeCell ref="N119:Q119"/>
    <mergeCell ref="N120:Q120"/>
    <mergeCell ref="N121:Q121"/>
    <mergeCell ref="F126:I126"/>
    <mergeCell ref="F127:I127"/>
    <mergeCell ref="F128:I128"/>
    <mergeCell ref="L128:M128"/>
    <mergeCell ref="N128:Q128"/>
    <mergeCell ref="F129:I129"/>
    <mergeCell ref="F130:I13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L150:M150"/>
    <mergeCell ref="N150:Q150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L159:M159"/>
    <mergeCell ref="N159:Q159"/>
    <mergeCell ref="F160:I160"/>
    <mergeCell ref="F161:I161"/>
    <mergeCell ref="F162:I162"/>
    <mergeCell ref="L162:M162"/>
    <mergeCell ref="N162:Q162"/>
    <mergeCell ref="F163:I163"/>
    <mergeCell ref="F164:I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F171:I171"/>
    <mergeCell ref="F172:I172"/>
    <mergeCell ref="L172:M172"/>
    <mergeCell ref="N172:Q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L180:M180"/>
    <mergeCell ref="N180:Q180"/>
    <mergeCell ref="F181:I181"/>
    <mergeCell ref="F182:I182"/>
    <mergeCell ref="F184:I184"/>
    <mergeCell ref="L184:M184"/>
    <mergeCell ref="N184:Q184"/>
    <mergeCell ref="F185:I185"/>
    <mergeCell ref="F186:I186"/>
    <mergeCell ref="F187:I187"/>
    <mergeCell ref="L187:M187"/>
    <mergeCell ref="N187:Q187"/>
    <mergeCell ref="N183:Q183"/>
    <mergeCell ref="F188:I188"/>
    <mergeCell ref="F189:I189"/>
    <mergeCell ref="F190:I190"/>
    <mergeCell ref="L190:M190"/>
    <mergeCell ref="N190:Q190"/>
    <mergeCell ref="F191:I191"/>
    <mergeCell ref="L191:M191"/>
    <mergeCell ref="N191:Q191"/>
    <mergeCell ref="F193:I193"/>
    <mergeCell ref="L193:M193"/>
    <mergeCell ref="N193:Q193"/>
    <mergeCell ref="N192:Q192"/>
    <mergeCell ref="F194:I194"/>
    <mergeCell ref="F195:I195"/>
    <mergeCell ref="F196:I196"/>
    <mergeCell ref="F197:I197"/>
    <mergeCell ref="L197:M197"/>
    <mergeCell ref="N197:Q197"/>
    <mergeCell ref="F198:I198"/>
    <mergeCell ref="F199:I199"/>
    <mergeCell ref="F200:I200"/>
    <mergeCell ref="F201:I201"/>
    <mergeCell ref="L201:M201"/>
    <mergeCell ref="N201:Q201"/>
    <mergeCell ref="F202:I202"/>
    <mergeCell ref="F203:I203"/>
    <mergeCell ref="F204:I204"/>
    <mergeCell ref="L204:M204"/>
    <mergeCell ref="N204:Q204"/>
    <mergeCell ref="F205:I205"/>
    <mergeCell ref="F206:I206"/>
    <mergeCell ref="F207:I207"/>
    <mergeCell ref="L207:M207"/>
    <mergeCell ref="N207:Q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L216:M216"/>
    <mergeCell ref="N216:Q216"/>
    <mergeCell ref="F217:I217"/>
    <mergeCell ref="F218:I218"/>
    <mergeCell ref="F219:I219"/>
    <mergeCell ref="L219:M219"/>
    <mergeCell ref="N219:Q219"/>
    <mergeCell ref="F220:I220"/>
    <mergeCell ref="F221:I221"/>
    <mergeCell ref="F222:I222"/>
    <mergeCell ref="L222:M222"/>
    <mergeCell ref="N222:Q222"/>
    <mergeCell ref="F223:I223"/>
    <mergeCell ref="F224:I224"/>
    <mergeCell ref="F225:I225"/>
    <mergeCell ref="L225:M225"/>
    <mergeCell ref="N225:Q225"/>
    <mergeCell ref="F226:I226"/>
    <mergeCell ref="L226:M226"/>
    <mergeCell ref="N226:Q226"/>
    <mergeCell ref="F227:I227"/>
    <mergeCell ref="F228:I228"/>
    <mergeCell ref="F229:I229"/>
    <mergeCell ref="L229:M229"/>
    <mergeCell ref="N229:Q229"/>
    <mergeCell ref="F230:I230"/>
    <mergeCell ref="L230:M230"/>
    <mergeCell ref="N230:Q230"/>
    <mergeCell ref="F231:I231"/>
    <mergeCell ref="F232:I232"/>
    <mergeCell ref="F233:I233"/>
    <mergeCell ref="F234:I234"/>
    <mergeCell ref="L234:M234"/>
    <mergeCell ref="N234:Q234"/>
    <mergeCell ref="F236:I236"/>
    <mergeCell ref="L236:M236"/>
    <mergeCell ref="N236:Q236"/>
    <mergeCell ref="F237:I237"/>
    <mergeCell ref="L237:M237"/>
    <mergeCell ref="N237:Q237"/>
    <mergeCell ref="N235:Q235"/>
    <mergeCell ref="F239:I239"/>
    <mergeCell ref="L239:M239"/>
    <mergeCell ref="N239:Q239"/>
    <mergeCell ref="F240:I240"/>
    <mergeCell ref="F241:I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F246:I246"/>
    <mergeCell ref="F247:I247"/>
    <mergeCell ref="L247:M247"/>
    <mergeCell ref="N247:Q247"/>
    <mergeCell ref="F248:I248"/>
    <mergeCell ref="L248:M248"/>
    <mergeCell ref="N248:Q248"/>
    <mergeCell ref="F249:I249"/>
    <mergeCell ref="F250:I250"/>
    <mergeCell ref="F251:I251"/>
    <mergeCell ref="L251:M251"/>
    <mergeCell ref="N251:Q251"/>
    <mergeCell ref="F252:I252"/>
    <mergeCell ref="F253:I253"/>
    <mergeCell ref="F254:I254"/>
    <mergeCell ref="L254:M254"/>
    <mergeCell ref="N254:Q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L260:M260"/>
    <mergeCell ref="N260:Q260"/>
    <mergeCell ref="F261:I261"/>
    <mergeCell ref="F262:I262"/>
    <mergeCell ref="F263:I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F268:I268"/>
    <mergeCell ref="F269:I269"/>
    <mergeCell ref="L269:M269"/>
    <mergeCell ref="N269:Q269"/>
    <mergeCell ref="F270:I270"/>
    <mergeCell ref="L270:M270"/>
    <mergeCell ref="N270:Q270"/>
    <mergeCell ref="F271:I271"/>
    <mergeCell ref="F272:I272"/>
    <mergeCell ref="F273:I273"/>
    <mergeCell ref="L273:M273"/>
    <mergeCell ref="N273:Q273"/>
    <mergeCell ref="F274:I274"/>
    <mergeCell ref="F275:I275"/>
    <mergeCell ref="F277:I277"/>
    <mergeCell ref="L277:M277"/>
    <mergeCell ref="N277:Q277"/>
    <mergeCell ref="F295:I295"/>
    <mergeCell ref="L295:M295"/>
    <mergeCell ref="N295:Q295"/>
    <mergeCell ref="F283:I283"/>
    <mergeCell ref="F284:I284"/>
    <mergeCell ref="L284:M284"/>
    <mergeCell ref="N284:Q284"/>
    <mergeCell ref="F285:I285"/>
    <mergeCell ref="L285:M285"/>
    <mergeCell ref="N285:Q285"/>
    <mergeCell ref="F286:I286"/>
    <mergeCell ref="F287:I287"/>
    <mergeCell ref="N238:Q238"/>
    <mergeCell ref="N276:Q276"/>
    <mergeCell ref="N291:Q291"/>
    <mergeCell ref="N293:Q293"/>
    <mergeCell ref="N294:Q294"/>
    <mergeCell ref="H1:K1"/>
    <mergeCell ref="S2:AC2"/>
    <mergeCell ref="F288:I288"/>
    <mergeCell ref="L288:M288"/>
    <mergeCell ref="N288:Q288"/>
    <mergeCell ref="F289:I289"/>
    <mergeCell ref="F290:I290"/>
    <mergeCell ref="F292:I292"/>
    <mergeCell ref="L292:M292"/>
    <mergeCell ref="N292:Q292"/>
    <mergeCell ref="F278:I278"/>
    <mergeCell ref="F279:I279"/>
    <mergeCell ref="F280:I280"/>
    <mergeCell ref="L280:M280"/>
    <mergeCell ref="N280:Q280"/>
    <mergeCell ref="F281:I281"/>
    <mergeCell ref="L281:M281"/>
    <mergeCell ref="N281:Q281"/>
    <mergeCell ref="F282:I282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24"/>
  <sheetViews>
    <sheetView showGridLines="0" workbookViewId="0">
      <pane ySplit="1" topLeftCell="A100" activePane="bottomLeft" state="frozen"/>
      <selection pane="bottomLeft" activeCell="C100" sqref="C100:Q10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03"/>
      <c r="B1" s="13"/>
      <c r="C1" s="13"/>
      <c r="D1" s="14" t="s">
        <v>1</v>
      </c>
      <c r="E1" s="13"/>
      <c r="F1" s="15" t="s">
        <v>88</v>
      </c>
      <c r="G1" s="15"/>
      <c r="H1" s="216" t="s">
        <v>89</v>
      </c>
      <c r="I1" s="216"/>
      <c r="J1" s="216"/>
      <c r="K1" s="216"/>
      <c r="L1" s="15" t="s">
        <v>90</v>
      </c>
      <c r="M1" s="13"/>
      <c r="N1" s="13"/>
      <c r="O1" s="14" t="s">
        <v>91</v>
      </c>
      <c r="P1" s="13"/>
      <c r="Q1" s="13"/>
      <c r="R1" s="13"/>
      <c r="S1" s="15" t="s">
        <v>92</v>
      </c>
      <c r="T1" s="15"/>
      <c r="U1" s="103"/>
      <c r="V1" s="103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05" t="s">
        <v>7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S2" s="173" t="s">
        <v>8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20" t="s">
        <v>83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93</v>
      </c>
    </row>
    <row r="4" spans="1:66" ht="36.950000000000003" customHeight="1">
      <c r="B4" s="24"/>
      <c r="C4" s="198" t="s">
        <v>462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"/>
      <c r="T4" s="19" t="s">
        <v>13</v>
      </c>
      <c r="AT4" s="20" t="s">
        <v>6</v>
      </c>
    </row>
    <row r="5" spans="1:66" ht="6.95" customHeight="1">
      <c r="B5" s="24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</row>
    <row r="6" spans="1:66" ht="25.35" customHeight="1">
      <c r="B6" s="24"/>
      <c r="C6" s="26"/>
      <c r="D6" s="30" t="s">
        <v>17</v>
      </c>
      <c r="E6" s="26"/>
      <c r="F6" s="238" t="str">
        <f>'Rekapitulace stavby'!K6</f>
        <v>Divišov ul. Závodní</v>
      </c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6"/>
      <c r="R6" s="25"/>
    </row>
    <row r="7" spans="1:66" s="1" customFormat="1" ht="32.85" customHeight="1">
      <c r="B7" s="33"/>
      <c r="C7" s="34"/>
      <c r="D7" s="29" t="s">
        <v>94</v>
      </c>
      <c r="E7" s="34"/>
      <c r="F7" s="208" t="s">
        <v>424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34"/>
      <c r="R7" s="35"/>
    </row>
    <row r="8" spans="1:66" s="1" customFormat="1" ht="14.45" customHeight="1">
      <c r="B8" s="33"/>
      <c r="C8" s="34"/>
      <c r="D8" s="30" t="s">
        <v>19</v>
      </c>
      <c r="E8" s="34"/>
      <c r="F8" s="28" t="s">
        <v>5</v>
      </c>
      <c r="G8" s="34"/>
      <c r="H8" s="34"/>
      <c r="I8" s="34"/>
      <c r="J8" s="34"/>
      <c r="K8" s="34"/>
      <c r="L8" s="34"/>
      <c r="M8" s="30" t="s">
        <v>20</v>
      </c>
      <c r="N8" s="34"/>
      <c r="O8" s="28" t="s">
        <v>5</v>
      </c>
      <c r="P8" s="34"/>
      <c r="Q8" s="34"/>
      <c r="R8" s="35"/>
    </row>
    <row r="9" spans="1:66" s="1" customFormat="1" ht="14.45" customHeight="1">
      <c r="B9" s="33"/>
      <c r="C9" s="34"/>
      <c r="D9" s="30" t="s">
        <v>21</v>
      </c>
      <c r="E9" s="34"/>
      <c r="F9" s="28" t="s">
        <v>22</v>
      </c>
      <c r="G9" s="34"/>
      <c r="H9" s="34"/>
      <c r="I9" s="34"/>
      <c r="J9" s="34"/>
      <c r="K9" s="34"/>
      <c r="L9" s="34"/>
      <c r="M9" s="30" t="s">
        <v>23</v>
      </c>
      <c r="N9" s="34"/>
      <c r="O9" s="240">
        <f>'Rekapitulace stavby'!AN8</f>
        <v>43216</v>
      </c>
      <c r="P9" s="240"/>
      <c r="Q9" s="34"/>
      <c r="R9" s="35"/>
    </row>
    <row r="10" spans="1:66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66" s="1" customFormat="1" ht="14.45" customHeight="1">
      <c r="B11" s="33"/>
      <c r="C11" s="34"/>
      <c r="D11" s="30" t="s">
        <v>24</v>
      </c>
      <c r="E11" s="34"/>
      <c r="F11" s="34"/>
      <c r="G11" s="34"/>
      <c r="H11" s="34"/>
      <c r="I11" s="34"/>
      <c r="J11" s="34"/>
      <c r="K11" s="34"/>
      <c r="L11" s="34"/>
      <c r="M11" s="30" t="s">
        <v>25</v>
      </c>
      <c r="N11" s="34"/>
      <c r="O11" s="207" t="str">
        <f>IF('Rekapitulace stavby'!AN10="","",'Rekapitulace stavby'!AN10)</f>
        <v/>
      </c>
      <c r="P11" s="207"/>
      <c r="Q11" s="34"/>
      <c r="R11" s="35"/>
    </row>
    <row r="12" spans="1:66" s="1" customFormat="1" ht="18" customHeight="1">
      <c r="B12" s="33"/>
      <c r="C12" s="34"/>
      <c r="D12" s="34"/>
      <c r="E12" s="28" t="str">
        <f>IF('Rekapitulace stavby'!E11="","",'Rekapitulace stavby'!E11)</f>
        <v xml:space="preserve"> </v>
      </c>
      <c r="F12" s="34"/>
      <c r="G12" s="34"/>
      <c r="H12" s="34"/>
      <c r="I12" s="34"/>
      <c r="J12" s="34"/>
      <c r="K12" s="34"/>
      <c r="L12" s="34"/>
      <c r="M12" s="30" t="s">
        <v>26</v>
      </c>
      <c r="N12" s="34"/>
      <c r="O12" s="207" t="str">
        <f>IF('Rekapitulace stavby'!AN11="","",'Rekapitulace stavby'!AN11)</f>
        <v/>
      </c>
      <c r="P12" s="207"/>
      <c r="Q12" s="34"/>
      <c r="R12" s="35"/>
    </row>
    <row r="13" spans="1:66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1:66" s="1" customFormat="1" ht="14.45" customHeight="1">
      <c r="B14" s="33"/>
      <c r="C14" s="34"/>
      <c r="D14" s="30" t="s">
        <v>27</v>
      </c>
      <c r="E14" s="34"/>
      <c r="F14" s="34"/>
      <c r="G14" s="34"/>
      <c r="H14" s="34"/>
      <c r="I14" s="34"/>
      <c r="J14" s="34"/>
      <c r="K14" s="34"/>
      <c r="L14" s="34"/>
      <c r="M14" s="30" t="s">
        <v>25</v>
      </c>
      <c r="N14" s="34"/>
      <c r="O14" s="207" t="str">
        <f>IF('Rekapitulace stavby'!AN13="","",'Rekapitulace stavby'!AN13)</f>
        <v/>
      </c>
      <c r="P14" s="207"/>
      <c r="Q14" s="34"/>
      <c r="R14" s="35"/>
    </row>
    <row r="15" spans="1:66" s="1" customFormat="1" ht="18" customHeight="1">
      <c r="B15" s="33"/>
      <c r="C15" s="34"/>
      <c r="D15" s="34"/>
      <c r="E15" s="28" t="str">
        <f>IF('Rekapitulace stavby'!E14="","",'Rekapitulace stavby'!E14)</f>
        <v xml:space="preserve"> </v>
      </c>
      <c r="F15" s="34"/>
      <c r="G15" s="34"/>
      <c r="H15" s="34"/>
      <c r="I15" s="34"/>
      <c r="J15" s="34"/>
      <c r="K15" s="34"/>
      <c r="L15" s="34"/>
      <c r="M15" s="30" t="s">
        <v>26</v>
      </c>
      <c r="N15" s="34"/>
      <c r="O15" s="207" t="str">
        <f>IF('Rekapitulace stavby'!AN14="","",'Rekapitulace stavby'!AN14)</f>
        <v/>
      </c>
      <c r="P15" s="207"/>
      <c r="Q15" s="34"/>
      <c r="R15" s="35"/>
    </row>
    <row r="16" spans="1:66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30" t="s">
        <v>28</v>
      </c>
      <c r="E17" s="34"/>
      <c r="F17" s="34"/>
      <c r="G17" s="34"/>
      <c r="H17" s="34"/>
      <c r="I17" s="34"/>
      <c r="J17" s="34"/>
      <c r="K17" s="34"/>
      <c r="L17" s="34"/>
      <c r="M17" s="30" t="s">
        <v>25</v>
      </c>
      <c r="N17" s="34"/>
      <c r="O17" s="207" t="str">
        <f>IF('Rekapitulace stavby'!AN16="","",'Rekapitulace stavby'!AN16)</f>
        <v/>
      </c>
      <c r="P17" s="207"/>
      <c r="Q17" s="34"/>
      <c r="R17" s="35"/>
    </row>
    <row r="18" spans="2:18" s="1" customFormat="1" ht="18" customHeight="1">
      <c r="B18" s="33"/>
      <c r="C18" s="34"/>
      <c r="D18" s="34"/>
      <c r="E18" s="28" t="str">
        <f>IF('Rekapitulace stavby'!E17="","",'Rekapitulace stavby'!E17)</f>
        <v xml:space="preserve"> </v>
      </c>
      <c r="F18" s="34"/>
      <c r="G18" s="34"/>
      <c r="H18" s="34"/>
      <c r="I18" s="34"/>
      <c r="J18" s="34"/>
      <c r="K18" s="34"/>
      <c r="L18" s="34"/>
      <c r="M18" s="30" t="s">
        <v>26</v>
      </c>
      <c r="N18" s="34"/>
      <c r="O18" s="207" t="str">
        <f>IF('Rekapitulace stavby'!AN17="","",'Rekapitulace stavby'!AN17)</f>
        <v/>
      </c>
      <c r="P18" s="207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30" t="s">
        <v>30</v>
      </c>
      <c r="E20" s="34"/>
      <c r="F20" s="34"/>
      <c r="G20" s="34"/>
      <c r="H20" s="34"/>
      <c r="I20" s="34"/>
      <c r="J20" s="34"/>
      <c r="K20" s="34"/>
      <c r="L20" s="34"/>
      <c r="M20" s="30" t="s">
        <v>25</v>
      </c>
      <c r="N20" s="34"/>
      <c r="O20" s="207" t="str">
        <f>IF('Rekapitulace stavby'!AN19="","",'Rekapitulace stavby'!AN19)</f>
        <v/>
      </c>
      <c r="P20" s="207"/>
      <c r="Q20" s="34"/>
      <c r="R20" s="35"/>
    </row>
    <row r="21" spans="2:18" s="1" customFormat="1" ht="18" customHeight="1">
      <c r="B21" s="33"/>
      <c r="C21" s="34"/>
      <c r="D21" s="34"/>
      <c r="E21" s="28" t="str">
        <f>IF('Rekapitulace stavby'!E20="","",'Rekapitulace stavby'!E20)</f>
        <v xml:space="preserve"> </v>
      </c>
      <c r="F21" s="34"/>
      <c r="G21" s="34"/>
      <c r="H21" s="34"/>
      <c r="I21" s="34"/>
      <c r="J21" s="34"/>
      <c r="K21" s="34"/>
      <c r="L21" s="34"/>
      <c r="M21" s="30" t="s">
        <v>26</v>
      </c>
      <c r="N21" s="34"/>
      <c r="O21" s="207" t="str">
        <f>IF('Rekapitulace stavby'!AN20="","",'Rekapitulace stavby'!AN20)</f>
        <v/>
      </c>
      <c r="P21" s="207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30" t="s">
        <v>31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16.5" customHeight="1">
      <c r="B24" s="33"/>
      <c r="C24" s="34"/>
      <c r="D24" s="34"/>
      <c r="E24" s="209" t="s">
        <v>5</v>
      </c>
      <c r="F24" s="209"/>
      <c r="G24" s="209"/>
      <c r="H24" s="209"/>
      <c r="I24" s="209"/>
      <c r="J24" s="209"/>
      <c r="K24" s="209"/>
      <c r="L24" s="209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4" t="s">
        <v>96</v>
      </c>
      <c r="E27" s="34"/>
      <c r="F27" s="34"/>
      <c r="G27" s="34"/>
      <c r="H27" s="34"/>
      <c r="I27" s="34"/>
      <c r="J27" s="34"/>
      <c r="K27" s="34"/>
      <c r="L27" s="34"/>
      <c r="M27" s="182">
        <f>N88</f>
        <v>0</v>
      </c>
      <c r="N27" s="182"/>
      <c r="O27" s="182"/>
      <c r="P27" s="182"/>
      <c r="Q27" s="34"/>
      <c r="R27" s="35"/>
    </row>
    <row r="28" spans="2:18" s="1" customFormat="1" ht="14.45" customHeight="1">
      <c r="B28" s="33"/>
      <c r="C28" s="34"/>
      <c r="D28" s="32" t="s">
        <v>97</v>
      </c>
      <c r="E28" s="34"/>
      <c r="F28" s="34"/>
      <c r="G28" s="34"/>
      <c r="H28" s="34"/>
      <c r="I28" s="34"/>
      <c r="J28" s="34"/>
      <c r="K28" s="34"/>
      <c r="L28" s="34"/>
      <c r="M28" s="182">
        <f>N92</f>
        <v>0</v>
      </c>
      <c r="N28" s="182"/>
      <c r="O28" s="182"/>
      <c r="P28" s="182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05" t="s">
        <v>34</v>
      </c>
      <c r="E30" s="34"/>
      <c r="F30" s="34"/>
      <c r="G30" s="34"/>
      <c r="H30" s="34"/>
      <c r="I30" s="34"/>
      <c r="J30" s="34"/>
      <c r="K30" s="34"/>
      <c r="L30" s="34"/>
      <c r="M30" s="247">
        <f>ROUND(M27+M28,2)</f>
        <v>0</v>
      </c>
      <c r="N30" s="237"/>
      <c r="O30" s="237"/>
      <c r="P30" s="237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35</v>
      </c>
      <c r="E32" s="40" t="s">
        <v>36</v>
      </c>
      <c r="F32" s="41">
        <v>0.21</v>
      </c>
      <c r="G32" s="106" t="s">
        <v>37</v>
      </c>
      <c r="H32" s="244">
        <f>ROUND((SUM(BE92:BE93)+SUM(BE111:BE123)), 2)</f>
        <v>0</v>
      </c>
      <c r="I32" s="237"/>
      <c r="J32" s="237"/>
      <c r="K32" s="34"/>
      <c r="L32" s="34"/>
      <c r="M32" s="244">
        <f>ROUND(ROUND((SUM(BE92:BE93)+SUM(BE111:BE123)), 2)*F32, 2)</f>
        <v>0</v>
      </c>
      <c r="N32" s="237"/>
      <c r="O32" s="237"/>
      <c r="P32" s="237"/>
      <c r="Q32" s="34"/>
      <c r="R32" s="35"/>
    </row>
    <row r="33" spans="2:18" s="1" customFormat="1" ht="14.45" customHeight="1">
      <c r="B33" s="33"/>
      <c r="C33" s="34"/>
      <c r="D33" s="34"/>
      <c r="E33" s="40" t="s">
        <v>38</v>
      </c>
      <c r="F33" s="41">
        <v>0.15</v>
      </c>
      <c r="G33" s="106" t="s">
        <v>37</v>
      </c>
      <c r="H33" s="244">
        <f>ROUND((SUM(BF92:BF93)+SUM(BF111:BF123)), 2)</f>
        <v>0</v>
      </c>
      <c r="I33" s="237"/>
      <c r="J33" s="237"/>
      <c r="K33" s="34"/>
      <c r="L33" s="34"/>
      <c r="M33" s="244">
        <f>ROUND(ROUND((SUM(BF92:BF93)+SUM(BF111:BF123)), 2)*F33, 2)</f>
        <v>0</v>
      </c>
      <c r="N33" s="237"/>
      <c r="O33" s="237"/>
      <c r="P33" s="237"/>
      <c r="Q33" s="34"/>
      <c r="R33" s="35"/>
    </row>
    <row r="34" spans="2:18" s="1" customFormat="1" ht="14.45" hidden="1" customHeight="1">
      <c r="B34" s="33"/>
      <c r="C34" s="34"/>
      <c r="D34" s="34"/>
      <c r="E34" s="40" t="s">
        <v>39</v>
      </c>
      <c r="F34" s="41">
        <v>0.21</v>
      </c>
      <c r="G34" s="106" t="s">
        <v>37</v>
      </c>
      <c r="H34" s="244">
        <f>ROUND((SUM(BG92:BG93)+SUM(BG111:BG123)), 2)</f>
        <v>0</v>
      </c>
      <c r="I34" s="237"/>
      <c r="J34" s="237"/>
      <c r="K34" s="34"/>
      <c r="L34" s="34"/>
      <c r="M34" s="244">
        <v>0</v>
      </c>
      <c r="N34" s="237"/>
      <c r="O34" s="237"/>
      <c r="P34" s="237"/>
      <c r="Q34" s="34"/>
      <c r="R34" s="35"/>
    </row>
    <row r="35" spans="2:18" s="1" customFormat="1" ht="14.45" hidden="1" customHeight="1">
      <c r="B35" s="33"/>
      <c r="C35" s="34"/>
      <c r="D35" s="34"/>
      <c r="E35" s="40" t="s">
        <v>40</v>
      </c>
      <c r="F35" s="41">
        <v>0.15</v>
      </c>
      <c r="G35" s="106" t="s">
        <v>37</v>
      </c>
      <c r="H35" s="244">
        <f>ROUND((SUM(BH92:BH93)+SUM(BH111:BH123)), 2)</f>
        <v>0</v>
      </c>
      <c r="I35" s="237"/>
      <c r="J35" s="237"/>
      <c r="K35" s="34"/>
      <c r="L35" s="34"/>
      <c r="M35" s="244">
        <v>0</v>
      </c>
      <c r="N35" s="237"/>
      <c r="O35" s="237"/>
      <c r="P35" s="237"/>
      <c r="Q35" s="34"/>
      <c r="R35" s="35"/>
    </row>
    <row r="36" spans="2:18" s="1" customFormat="1" ht="14.45" hidden="1" customHeight="1">
      <c r="B36" s="33"/>
      <c r="C36" s="34"/>
      <c r="D36" s="34"/>
      <c r="E36" s="40" t="s">
        <v>41</v>
      </c>
      <c r="F36" s="41">
        <v>0</v>
      </c>
      <c r="G36" s="106" t="s">
        <v>37</v>
      </c>
      <c r="H36" s="244">
        <f>ROUND((SUM(BI92:BI93)+SUM(BI111:BI123)), 2)</f>
        <v>0</v>
      </c>
      <c r="I36" s="237"/>
      <c r="J36" s="237"/>
      <c r="K36" s="34"/>
      <c r="L36" s="34"/>
      <c r="M36" s="244">
        <v>0</v>
      </c>
      <c r="N36" s="237"/>
      <c r="O36" s="237"/>
      <c r="P36" s="237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2"/>
      <c r="D38" s="107" t="s">
        <v>42</v>
      </c>
      <c r="E38" s="73"/>
      <c r="F38" s="73"/>
      <c r="G38" s="108" t="s">
        <v>43</v>
      </c>
      <c r="H38" s="109" t="s">
        <v>44</v>
      </c>
      <c r="I38" s="73"/>
      <c r="J38" s="73"/>
      <c r="K38" s="73"/>
      <c r="L38" s="245">
        <f>SUM(M30:M36)</f>
        <v>0</v>
      </c>
      <c r="M38" s="245"/>
      <c r="N38" s="245"/>
      <c r="O38" s="245"/>
      <c r="P38" s="246"/>
      <c r="Q38" s="102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>
      <c r="B41" s="24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/>
    </row>
    <row r="42" spans="2:18">
      <c r="B42" s="24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/>
    </row>
    <row r="43" spans="2:18">
      <c r="B43" s="24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5"/>
    </row>
    <row r="44" spans="2:18">
      <c r="B44" s="2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5"/>
    </row>
    <row r="45" spans="2:18">
      <c r="B45" s="2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5"/>
    </row>
    <row r="46" spans="2:18">
      <c r="B46" s="24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5"/>
    </row>
    <row r="47" spans="2:18">
      <c r="B47" s="24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5"/>
    </row>
    <row r="48" spans="2:18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5"/>
    </row>
    <row r="49" spans="2:18">
      <c r="B49" s="24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5"/>
    </row>
    <row r="50" spans="2:18" s="1" customFormat="1" ht="15">
      <c r="B50" s="33"/>
      <c r="C50" s="34"/>
      <c r="D50" s="48" t="s">
        <v>45</v>
      </c>
      <c r="E50" s="49"/>
      <c r="F50" s="49"/>
      <c r="G50" s="49"/>
      <c r="H50" s="50"/>
      <c r="I50" s="34"/>
      <c r="J50" s="48" t="s">
        <v>46</v>
      </c>
      <c r="K50" s="49"/>
      <c r="L50" s="49"/>
      <c r="M50" s="49"/>
      <c r="N50" s="49"/>
      <c r="O50" s="49"/>
      <c r="P50" s="50"/>
      <c r="Q50" s="34"/>
      <c r="R50" s="35"/>
    </row>
    <row r="51" spans="2:18">
      <c r="B51" s="24"/>
      <c r="C51" s="26"/>
      <c r="D51" s="51"/>
      <c r="E51" s="26"/>
      <c r="F51" s="26"/>
      <c r="G51" s="26"/>
      <c r="H51" s="52"/>
      <c r="I51" s="26"/>
      <c r="J51" s="51"/>
      <c r="K51" s="26"/>
      <c r="L51" s="26"/>
      <c r="M51" s="26"/>
      <c r="N51" s="26"/>
      <c r="O51" s="26"/>
      <c r="P51" s="52"/>
      <c r="Q51" s="26"/>
      <c r="R51" s="25"/>
    </row>
    <row r="52" spans="2:18">
      <c r="B52" s="24"/>
      <c r="C52" s="26"/>
      <c r="D52" s="51"/>
      <c r="E52" s="26"/>
      <c r="F52" s="26"/>
      <c r="G52" s="26"/>
      <c r="H52" s="52"/>
      <c r="I52" s="26"/>
      <c r="J52" s="51"/>
      <c r="K52" s="26"/>
      <c r="L52" s="26"/>
      <c r="M52" s="26"/>
      <c r="N52" s="26"/>
      <c r="O52" s="26"/>
      <c r="P52" s="52"/>
      <c r="Q52" s="26"/>
      <c r="R52" s="25"/>
    </row>
    <row r="53" spans="2:18">
      <c r="B53" s="24"/>
      <c r="C53" s="26"/>
      <c r="D53" s="51"/>
      <c r="E53" s="26"/>
      <c r="F53" s="26"/>
      <c r="G53" s="26"/>
      <c r="H53" s="52"/>
      <c r="I53" s="26"/>
      <c r="J53" s="51"/>
      <c r="K53" s="26"/>
      <c r="L53" s="26"/>
      <c r="M53" s="26"/>
      <c r="N53" s="26"/>
      <c r="O53" s="26"/>
      <c r="P53" s="52"/>
      <c r="Q53" s="26"/>
      <c r="R53" s="25"/>
    </row>
    <row r="54" spans="2:18">
      <c r="B54" s="24"/>
      <c r="C54" s="26"/>
      <c r="D54" s="51"/>
      <c r="E54" s="26"/>
      <c r="F54" s="26"/>
      <c r="G54" s="26"/>
      <c r="H54" s="52"/>
      <c r="I54" s="26"/>
      <c r="J54" s="51"/>
      <c r="K54" s="26"/>
      <c r="L54" s="26"/>
      <c r="M54" s="26"/>
      <c r="N54" s="26"/>
      <c r="O54" s="26"/>
      <c r="P54" s="52"/>
      <c r="Q54" s="26"/>
      <c r="R54" s="25"/>
    </row>
    <row r="55" spans="2:18">
      <c r="B55" s="24"/>
      <c r="C55" s="26"/>
      <c r="D55" s="51"/>
      <c r="E55" s="26"/>
      <c r="F55" s="26"/>
      <c r="G55" s="26"/>
      <c r="H55" s="52"/>
      <c r="I55" s="26"/>
      <c r="J55" s="51"/>
      <c r="K55" s="26"/>
      <c r="L55" s="26"/>
      <c r="M55" s="26"/>
      <c r="N55" s="26"/>
      <c r="O55" s="26"/>
      <c r="P55" s="52"/>
      <c r="Q55" s="26"/>
      <c r="R55" s="25"/>
    </row>
    <row r="56" spans="2:18">
      <c r="B56" s="24"/>
      <c r="C56" s="26"/>
      <c r="D56" s="51"/>
      <c r="E56" s="26"/>
      <c r="F56" s="26"/>
      <c r="G56" s="26"/>
      <c r="H56" s="52"/>
      <c r="I56" s="26"/>
      <c r="J56" s="51"/>
      <c r="K56" s="26"/>
      <c r="L56" s="26"/>
      <c r="M56" s="26"/>
      <c r="N56" s="26"/>
      <c r="O56" s="26"/>
      <c r="P56" s="52"/>
      <c r="Q56" s="26"/>
      <c r="R56" s="25"/>
    </row>
    <row r="57" spans="2:18">
      <c r="B57" s="24"/>
      <c r="C57" s="26"/>
      <c r="D57" s="51"/>
      <c r="E57" s="26"/>
      <c r="F57" s="26"/>
      <c r="G57" s="26"/>
      <c r="H57" s="52"/>
      <c r="I57" s="26"/>
      <c r="J57" s="51"/>
      <c r="K57" s="26"/>
      <c r="L57" s="26"/>
      <c r="M57" s="26"/>
      <c r="N57" s="26"/>
      <c r="O57" s="26"/>
      <c r="P57" s="52"/>
      <c r="Q57" s="26"/>
      <c r="R57" s="25"/>
    </row>
    <row r="58" spans="2:18">
      <c r="B58" s="24"/>
      <c r="C58" s="26"/>
      <c r="D58" s="51"/>
      <c r="E58" s="26"/>
      <c r="F58" s="26"/>
      <c r="G58" s="26"/>
      <c r="H58" s="52"/>
      <c r="I58" s="26"/>
      <c r="J58" s="51"/>
      <c r="K58" s="26"/>
      <c r="L58" s="26"/>
      <c r="M58" s="26"/>
      <c r="N58" s="26"/>
      <c r="O58" s="26"/>
      <c r="P58" s="52"/>
      <c r="Q58" s="26"/>
      <c r="R58" s="25"/>
    </row>
    <row r="59" spans="2:18" s="1" customFormat="1" ht="15">
      <c r="B59" s="33"/>
      <c r="C59" s="34"/>
      <c r="D59" s="53" t="s">
        <v>47</v>
      </c>
      <c r="E59" s="54"/>
      <c r="F59" s="54"/>
      <c r="G59" s="55" t="s">
        <v>48</v>
      </c>
      <c r="H59" s="56"/>
      <c r="I59" s="34"/>
      <c r="J59" s="53" t="s">
        <v>47</v>
      </c>
      <c r="K59" s="54"/>
      <c r="L59" s="54"/>
      <c r="M59" s="54"/>
      <c r="N59" s="55" t="s">
        <v>48</v>
      </c>
      <c r="O59" s="54"/>
      <c r="P59" s="56"/>
      <c r="Q59" s="34"/>
      <c r="R59" s="35"/>
    </row>
    <row r="60" spans="2:18">
      <c r="B60" s="24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5"/>
    </row>
    <row r="61" spans="2:18" s="1" customFormat="1" ht="15">
      <c r="B61" s="33"/>
      <c r="C61" s="34"/>
      <c r="D61" s="48" t="s">
        <v>49</v>
      </c>
      <c r="E61" s="49"/>
      <c r="F61" s="49"/>
      <c r="G61" s="49"/>
      <c r="H61" s="50"/>
      <c r="I61" s="34"/>
      <c r="J61" s="48" t="s">
        <v>50</v>
      </c>
      <c r="K61" s="49"/>
      <c r="L61" s="49"/>
      <c r="M61" s="49"/>
      <c r="N61" s="49"/>
      <c r="O61" s="49"/>
      <c r="P61" s="50"/>
      <c r="Q61" s="34"/>
      <c r="R61" s="35"/>
    </row>
    <row r="62" spans="2:18">
      <c r="B62" s="24"/>
      <c r="C62" s="26"/>
      <c r="D62" s="51"/>
      <c r="E62" s="26"/>
      <c r="F62" s="26"/>
      <c r="G62" s="26"/>
      <c r="H62" s="52"/>
      <c r="I62" s="26"/>
      <c r="J62" s="51"/>
      <c r="K62" s="26"/>
      <c r="L62" s="26"/>
      <c r="M62" s="26"/>
      <c r="N62" s="26"/>
      <c r="O62" s="26"/>
      <c r="P62" s="52"/>
      <c r="Q62" s="26"/>
      <c r="R62" s="25"/>
    </row>
    <row r="63" spans="2:18">
      <c r="B63" s="24"/>
      <c r="C63" s="26"/>
      <c r="D63" s="51"/>
      <c r="E63" s="26"/>
      <c r="F63" s="26"/>
      <c r="G63" s="26"/>
      <c r="H63" s="52"/>
      <c r="I63" s="26"/>
      <c r="J63" s="51"/>
      <c r="K63" s="26"/>
      <c r="L63" s="26"/>
      <c r="M63" s="26"/>
      <c r="N63" s="26"/>
      <c r="O63" s="26"/>
      <c r="P63" s="52"/>
      <c r="Q63" s="26"/>
      <c r="R63" s="25"/>
    </row>
    <row r="64" spans="2:18">
      <c r="B64" s="24"/>
      <c r="C64" s="26"/>
      <c r="D64" s="51"/>
      <c r="E64" s="26"/>
      <c r="F64" s="26"/>
      <c r="G64" s="26"/>
      <c r="H64" s="52"/>
      <c r="I64" s="26"/>
      <c r="J64" s="51"/>
      <c r="K64" s="26"/>
      <c r="L64" s="26"/>
      <c r="M64" s="26"/>
      <c r="N64" s="26"/>
      <c r="O64" s="26"/>
      <c r="P64" s="52"/>
      <c r="Q64" s="26"/>
      <c r="R64" s="25"/>
    </row>
    <row r="65" spans="2:18">
      <c r="B65" s="24"/>
      <c r="C65" s="26"/>
      <c r="D65" s="51"/>
      <c r="E65" s="26"/>
      <c r="F65" s="26"/>
      <c r="G65" s="26"/>
      <c r="H65" s="52"/>
      <c r="I65" s="26"/>
      <c r="J65" s="51"/>
      <c r="K65" s="26"/>
      <c r="L65" s="26"/>
      <c r="M65" s="26"/>
      <c r="N65" s="26"/>
      <c r="O65" s="26"/>
      <c r="P65" s="52"/>
      <c r="Q65" s="26"/>
      <c r="R65" s="25"/>
    </row>
    <row r="66" spans="2:18">
      <c r="B66" s="24"/>
      <c r="C66" s="26"/>
      <c r="D66" s="51"/>
      <c r="E66" s="26"/>
      <c r="F66" s="26"/>
      <c r="G66" s="26"/>
      <c r="H66" s="52"/>
      <c r="I66" s="26"/>
      <c r="J66" s="51"/>
      <c r="K66" s="26"/>
      <c r="L66" s="26"/>
      <c r="M66" s="26"/>
      <c r="N66" s="26"/>
      <c r="O66" s="26"/>
      <c r="P66" s="52"/>
      <c r="Q66" s="26"/>
      <c r="R66" s="25"/>
    </row>
    <row r="67" spans="2:18">
      <c r="B67" s="24"/>
      <c r="C67" s="26"/>
      <c r="D67" s="51"/>
      <c r="E67" s="26"/>
      <c r="F67" s="26"/>
      <c r="G67" s="26"/>
      <c r="H67" s="52"/>
      <c r="I67" s="26"/>
      <c r="J67" s="51"/>
      <c r="K67" s="26"/>
      <c r="L67" s="26"/>
      <c r="M67" s="26"/>
      <c r="N67" s="26"/>
      <c r="O67" s="26"/>
      <c r="P67" s="52"/>
      <c r="Q67" s="26"/>
      <c r="R67" s="25"/>
    </row>
    <row r="68" spans="2:18">
      <c r="B68" s="24"/>
      <c r="C68" s="26"/>
      <c r="D68" s="51"/>
      <c r="E68" s="26"/>
      <c r="F68" s="26"/>
      <c r="G68" s="26"/>
      <c r="H68" s="52"/>
      <c r="I68" s="26"/>
      <c r="J68" s="51"/>
      <c r="K68" s="26"/>
      <c r="L68" s="26"/>
      <c r="M68" s="26"/>
      <c r="N68" s="26"/>
      <c r="O68" s="26"/>
      <c r="P68" s="52"/>
      <c r="Q68" s="26"/>
      <c r="R68" s="25"/>
    </row>
    <row r="69" spans="2:18">
      <c r="B69" s="24"/>
      <c r="C69" s="26"/>
      <c r="D69" s="51"/>
      <c r="E69" s="26"/>
      <c r="F69" s="26"/>
      <c r="G69" s="26"/>
      <c r="H69" s="52"/>
      <c r="I69" s="26"/>
      <c r="J69" s="51"/>
      <c r="K69" s="26"/>
      <c r="L69" s="26"/>
      <c r="M69" s="26"/>
      <c r="N69" s="26"/>
      <c r="O69" s="26"/>
      <c r="P69" s="52"/>
      <c r="Q69" s="26"/>
      <c r="R69" s="25"/>
    </row>
    <row r="70" spans="2:18" s="1" customFormat="1" ht="15">
      <c r="B70" s="33"/>
      <c r="C70" s="34"/>
      <c r="D70" s="53" t="s">
        <v>47</v>
      </c>
      <c r="E70" s="54"/>
      <c r="F70" s="54"/>
      <c r="G70" s="55" t="s">
        <v>48</v>
      </c>
      <c r="H70" s="56"/>
      <c r="I70" s="34"/>
      <c r="J70" s="53" t="s">
        <v>47</v>
      </c>
      <c r="K70" s="54"/>
      <c r="L70" s="54"/>
      <c r="M70" s="54"/>
      <c r="N70" s="55" t="s">
        <v>48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0000000000003" customHeight="1">
      <c r="B76" s="33"/>
      <c r="C76" s="198" t="s">
        <v>463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30" t="s">
        <v>17</v>
      </c>
      <c r="D78" s="34"/>
      <c r="E78" s="34"/>
      <c r="F78" s="238" t="str">
        <f>F6</f>
        <v>Divišov ul. Závodní</v>
      </c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34"/>
      <c r="R78" s="35"/>
    </row>
    <row r="79" spans="2:18" s="1" customFormat="1" ht="36.950000000000003" customHeight="1">
      <c r="B79" s="33"/>
      <c r="C79" s="67" t="s">
        <v>94</v>
      </c>
      <c r="D79" s="34"/>
      <c r="E79" s="34"/>
      <c r="F79" s="200" t="str">
        <f>F7</f>
        <v>901 - VON</v>
      </c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47" s="1" customFormat="1" ht="18" customHeight="1">
      <c r="B81" s="33"/>
      <c r="C81" s="30" t="s">
        <v>21</v>
      </c>
      <c r="D81" s="34"/>
      <c r="E81" s="34"/>
      <c r="F81" s="28" t="str">
        <f>F9</f>
        <v xml:space="preserve"> </v>
      </c>
      <c r="G81" s="34"/>
      <c r="H81" s="34"/>
      <c r="I81" s="34"/>
      <c r="J81" s="34"/>
      <c r="K81" s="30" t="s">
        <v>23</v>
      </c>
      <c r="L81" s="34"/>
      <c r="M81" s="240">
        <f>IF(O9="","",O9)</f>
        <v>43216</v>
      </c>
      <c r="N81" s="240"/>
      <c r="O81" s="240"/>
      <c r="P81" s="240"/>
      <c r="Q81" s="34"/>
      <c r="R81" s="35"/>
    </row>
    <row r="82" spans="2:47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47" s="1" customFormat="1" ht="15">
      <c r="B83" s="33"/>
      <c r="C83" s="30" t="s">
        <v>24</v>
      </c>
      <c r="D83" s="34"/>
      <c r="E83" s="34"/>
      <c r="F83" s="28" t="str">
        <f>E12</f>
        <v xml:space="preserve"> </v>
      </c>
      <c r="G83" s="34"/>
      <c r="H83" s="34"/>
      <c r="I83" s="34"/>
      <c r="J83" s="34"/>
      <c r="K83" s="30" t="s">
        <v>28</v>
      </c>
      <c r="L83" s="34"/>
      <c r="M83" s="207" t="str">
        <f>E18</f>
        <v xml:space="preserve"> </v>
      </c>
      <c r="N83" s="207"/>
      <c r="O83" s="207"/>
      <c r="P83" s="207"/>
      <c r="Q83" s="207"/>
      <c r="R83" s="35"/>
    </row>
    <row r="84" spans="2:47" s="1" customFormat="1" ht="14.45" customHeight="1">
      <c r="B84" s="33"/>
      <c r="C84" s="30" t="s">
        <v>27</v>
      </c>
      <c r="D84" s="34"/>
      <c r="E84" s="34"/>
      <c r="F84" s="28" t="str">
        <f>IF(E15="","",E15)</f>
        <v xml:space="preserve"> </v>
      </c>
      <c r="G84" s="34"/>
      <c r="H84" s="34"/>
      <c r="I84" s="34"/>
      <c r="J84" s="34"/>
      <c r="K84" s="30" t="s">
        <v>30</v>
      </c>
      <c r="L84" s="34"/>
      <c r="M84" s="207" t="str">
        <f>E21</f>
        <v xml:space="preserve"> </v>
      </c>
      <c r="N84" s="207"/>
      <c r="O84" s="207"/>
      <c r="P84" s="207"/>
      <c r="Q84" s="207"/>
      <c r="R84" s="35"/>
    </row>
    <row r="85" spans="2:47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47" s="1" customFormat="1" ht="29.25" customHeight="1">
      <c r="B86" s="33"/>
      <c r="C86" s="242" t="s">
        <v>98</v>
      </c>
      <c r="D86" s="243"/>
      <c r="E86" s="243"/>
      <c r="F86" s="243"/>
      <c r="G86" s="243"/>
      <c r="H86" s="102"/>
      <c r="I86" s="102"/>
      <c r="J86" s="102"/>
      <c r="K86" s="102"/>
      <c r="L86" s="102"/>
      <c r="M86" s="102"/>
      <c r="N86" s="242" t="s">
        <v>99</v>
      </c>
      <c r="O86" s="243"/>
      <c r="P86" s="243"/>
      <c r="Q86" s="243"/>
      <c r="R86" s="35"/>
    </row>
    <row r="87" spans="2:47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0" t="s">
        <v>100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176">
        <f>N111</f>
        <v>0</v>
      </c>
      <c r="O88" s="235"/>
      <c r="P88" s="235"/>
      <c r="Q88" s="235"/>
      <c r="R88" s="35"/>
      <c r="AU88" s="20" t="s">
        <v>101</v>
      </c>
    </row>
    <row r="89" spans="2:47" s="6" customFormat="1" ht="24.95" customHeight="1">
      <c r="B89" s="111"/>
      <c r="C89" s="112"/>
      <c r="D89" s="113" t="s">
        <v>425</v>
      </c>
      <c r="E89" s="112"/>
      <c r="F89" s="112"/>
      <c r="G89" s="112"/>
      <c r="H89" s="112"/>
      <c r="I89" s="112"/>
      <c r="J89" s="112"/>
      <c r="K89" s="112"/>
      <c r="L89" s="112"/>
      <c r="M89" s="112"/>
      <c r="N89" s="232">
        <f>N112</f>
        <v>0</v>
      </c>
      <c r="O89" s="241"/>
      <c r="P89" s="241"/>
      <c r="Q89" s="241"/>
      <c r="R89" s="114"/>
    </row>
    <row r="90" spans="2:47" s="7" customFormat="1" ht="19.899999999999999" customHeight="1">
      <c r="B90" s="115"/>
      <c r="C90" s="116"/>
      <c r="D90" s="117" t="s">
        <v>426</v>
      </c>
      <c r="E90" s="116"/>
      <c r="F90" s="116"/>
      <c r="G90" s="116"/>
      <c r="H90" s="116"/>
      <c r="I90" s="116"/>
      <c r="J90" s="116"/>
      <c r="K90" s="116"/>
      <c r="L90" s="116"/>
      <c r="M90" s="116"/>
      <c r="N90" s="233">
        <f>N113</f>
        <v>0</v>
      </c>
      <c r="O90" s="234"/>
      <c r="P90" s="234"/>
      <c r="Q90" s="234"/>
      <c r="R90" s="118"/>
    </row>
    <row r="91" spans="2:47" s="1" customFormat="1" ht="21.75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5"/>
    </row>
    <row r="92" spans="2:47" s="1" customFormat="1" ht="29.25" customHeight="1">
      <c r="B92" s="33"/>
      <c r="C92" s="110" t="s">
        <v>112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235">
        <v>0</v>
      </c>
      <c r="O92" s="236"/>
      <c r="P92" s="236"/>
      <c r="Q92" s="236"/>
      <c r="R92" s="35"/>
      <c r="T92" s="119"/>
      <c r="U92" s="120" t="s">
        <v>35</v>
      </c>
    </row>
    <row r="93" spans="2:47" s="1" customFormat="1" ht="18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5"/>
    </row>
    <row r="94" spans="2:47" s="1" customFormat="1" ht="29.25" customHeight="1">
      <c r="B94" s="33"/>
      <c r="C94" s="101" t="s">
        <v>87</v>
      </c>
      <c r="D94" s="102"/>
      <c r="E94" s="102"/>
      <c r="F94" s="102"/>
      <c r="G94" s="102"/>
      <c r="H94" s="102"/>
      <c r="I94" s="102"/>
      <c r="J94" s="102"/>
      <c r="K94" s="102"/>
      <c r="L94" s="186">
        <f>ROUND(SUM(N88+N92),2)</f>
        <v>0</v>
      </c>
      <c r="M94" s="186"/>
      <c r="N94" s="186"/>
      <c r="O94" s="186"/>
      <c r="P94" s="186"/>
      <c r="Q94" s="186"/>
      <c r="R94" s="35"/>
    </row>
    <row r="95" spans="2:47" s="1" customFormat="1" ht="6.95" customHeight="1">
      <c r="B95" s="57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9"/>
    </row>
    <row r="99" spans="2:63" s="1" customFormat="1" ht="6.95" customHeight="1"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2"/>
    </row>
    <row r="100" spans="2:63" s="1" customFormat="1" ht="36.950000000000003" customHeight="1">
      <c r="B100" s="33"/>
      <c r="C100" s="198" t="s">
        <v>464</v>
      </c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35"/>
    </row>
    <row r="101" spans="2:63" s="1" customFormat="1" ht="6.95" customHeight="1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5"/>
    </row>
    <row r="102" spans="2:63" s="1" customFormat="1" ht="30" customHeight="1">
      <c r="B102" s="33"/>
      <c r="C102" s="30" t="s">
        <v>17</v>
      </c>
      <c r="D102" s="34"/>
      <c r="E102" s="34"/>
      <c r="F102" s="238" t="str">
        <f>F6</f>
        <v>Divišov ul. Závodní</v>
      </c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34"/>
      <c r="R102" s="35"/>
    </row>
    <row r="103" spans="2:63" s="1" customFormat="1" ht="36.950000000000003" customHeight="1">
      <c r="B103" s="33"/>
      <c r="C103" s="67" t="s">
        <v>94</v>
      </c>
      <c r="D103" s="34"/>
      <c r="E103" s="34"/>
      <c r="F103" s="200" t="str">
        <f>F7</f>
        <v>901 - VON</v>
      </c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34"/>
      <c r="R103" s="35"/>
    </row>
    <row r="104" spans="2:63" s="1" customFormat="1" ht="6.95" customHeight="1"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5"/>
    </row>
    <row r="105" spans="2:63" s="1" customFormat="1" ht="18" customHeight="1">
      <c r="B105" s="33"/>
      <c r="C105" s="30" t="s">
        <v>21</v>
      </c>
      <c r="D105" s="34"/>
      <c r="E105" s="34"/>
      <c r="F105" s="28" t="str">
        <f>F9</f>
        <v xml:space="preserve"> </v>
      </c>
      <c r="G105" s="34"/>
      <c r="H105" s="34"/>
      <c r="I105" s="34"/>
      <c r="J105" s="34"/>
      <c r="K105" s="30" t="s">
        <v>23</v>
      </c>
      <c r="L105" s="34"/>
      <c r="M105" s="240">
        <f>IF(O9="","",O9)</f>
        <v>43216</v>
      </c>
      <c r="N105" s="240"/>
      <c r="O105" s="240"/>
      <c r="P105" s="240"/>
      <c r="Q105" s="34"/>
      <c r="R105" s="35"/>
    </row>
    <row r="106" spans="2:63" s="1" customFormat="1" ht="6.95" customHeight="1"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5"/>
    </row>
    <row r="107" spans="2:63" s="1" customFormat="1" ht="15">
      <c r="B107" s="33"/>
      <c r="C107" s="30" t="s">
        <v>24</v>
      </c>
      <c r="D107" s="34"/>
      <c r="E107" s="34"/>
      <c r="F107" s="28" t="str">
        <f>E12</f>
        <v xml:space="preserve"> </v>
      </c>
      <c r="G107" s="34"/>
      <c r="H107" s="34"/>
      <c r="I107" s="34"/>
      <c r="J107" s="34"/>
      <c r="K107" s="30" t="s">
        <v>28</v>
      </c>
      <c r="L107" s="34"/>
      <c r="M107" s="207" t="str">
        <f>E18</f>
        <v xml:space="preserve"> </v>
      </c>
      <c r="N107" s="207"/>
      <c r="O107" s="207"/>
      <c r="P107" s="207"/>
      <c r="Q107" s="207"/>
      <c r="R107" s="35"/>
    </row>
    <row r="108" spans="2:63" s="1" customFormat="1" ht="14.45" customHeight="1">
      <c r="B108" s="33"/>
      <c r="C108" s="30" t="s">
        <v>27</v>
      </c>
      <c r="D108" s="34"/>
      <c r="E108" s="34"/>
      <c r="F108" s="28" t="str">
        <f>IF(E15="","",E15)</f>
        <v xml:space="preserve"> </v>
      </c>
      <c r="G108" s="34"/>
      <c r="H108" s="34"/>
      <c r="I108" s="34"/>
      <c r="J108" s="34"/>
      <c r="K108" s="30" t="s">
        <v>30</v>
      </c>
      <c r="L108" s="34"/>
      <c r="M108" s="207" t="str">
        <f>E21</f>
        <v xml:space="preserve"> </v>
      </c>
      <c r="N108" s="207"/>
      <c r="O108" s="207"/>
      <c r="P108" s="207"/>
      <c r="Q108" s="207"/>
      <c r="R108" s="35"/>
    </row>
    <row r="109" spans="2:63" s="1" customFormat="1" ht="10.35" customHeight="1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spans="2:63" s="8" customFormat="1" ht="29.25" customHeight="1">
      <c r="B110" s="121"/>
      <c r="C110" s="122" t="s">
        <v>113</v>
      </c>
      <c r="D110" s="123" t="s">
        <v>114</v>
      </c>
      <c r="E110" s="123" t="s">
        <v>53</v>
      </c>
      <c r="F110" s="227" t="s">
        <v>115</v>
      </c>
      <c r="G110" s="227"/>
      <c r="H110" s="227"/>
      <c r="I110" s="227"/>
      <c r="J110" s="123" t="s">
        <v>116</v>
      </c>
      <c r="K110" s="123" t="s">
        <v>117</v>
      </c>
      <c r="L110" s="227" t="s">
        <v>118</v>
      </c>
      <c r="M110" s="227"/>
      <c r="N110" s="227" t="s">
        <v>99</v>
      </c>
      <c r="O110" s="227"/>
      <c r="P110" s="227"/>
      <c r="Q110" s="228"/>
      <c r="R110" s="124"/>
      <c r="T110" s="74" t="s">
        <v>119</v>
      </c>
      <c r="U110" s="75" t="s">
        <v>35</v>
      </c>
      <c r="V110" s="75" t="s">
        <v>120</v>
      </c>
      <c r="W110" s="75" t="s">
        <v>121</v>
      </c>
      <c r="X110" s="75" t="s">
        <v>122</v>
      </c>
      <c r="Y110" s="75" t="s">
        <v>123</v>
      </c>
      <c r="Z110" s="75" t="s">
        <v>124</v>
      </c>
      <c r="AA110" s="76" t="s">
        <v>125</v>
      </c>
    </row>
    <row r="111" spans="2:63" s="1" customFormat="1" ht="29.25" customHeight="1">
      <c r="B111" s="33"/>
      <c r="C111" s="78" t="s">
        <v>96</v>
      </c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229">
        <f>BK111</f>
        <v>0</v>
      </c>
      <c r="O111" s="230"/>
      <c r="P111" s="230"/>
      <c r="Q111" s="230"/>
      <c r="R111" s="35"/>
      <c r="T111" s="77"/>
      <c r="U111" s="49"/>
      <c r="V111" s="49"/>
      <c r="W111" s="125">
        <f>W112</f>
        <v>0</v>
      </c>
      <c r="X111" s="49"/>
      <c r="Y111" s="125">
        <f>Y112</f>
        <v>0</v>
      </c>
      <c r="Z111" s="49"/>
      <c r="AA111" s="126">
        <f>AA112</f>
        <v>0</v>
      </c>
      <c r="AT111" s="20" t="s">
        <v>70</v>
      </c>
      <c r="AU111" s="20" t="s">
        <v>101</v>
      </c>
      <c r="BK111" s="127">
        <f>BK112</f>
        <v>0</v>
      </c>
    </row>
    <row r="112" spans="2:63" s="9" customFormat="1" ht="37.35" customHeight="1">
      <c r="B112" s="128"/>
      <c r="C112" s="129"/>
      <c r="D112" s="130" t="s">
        <v>425</v>
      </c>
      <c r="E112" s="130"/>
      <c r="F112" s="130"/>
      <c r="G112" s="130"/>
      <c r="H112" s="130"/>
      <c r="I112" s="130"/>
      <c r="J112" s="130"/>
      <c r="K112" s="130"/>
      <c r="L112" s="130"/>
      <c r="M112" s="130"/>
      <c r="N112" s="231">
        <f>BK112</f>
        <v>0</v>
      </c>
      <c r="O112" s="232"/>
      <c r="P112" s="232"/>
      <c r="Q112" s="232"/>
      <c r="R112" s="131"/>
      <c r="T112" s="132"/>
      <c r="U112" s="129"/>
      <c r="V112" s="129"/>
      <c r="W112" s="133">
        <f>W113</f>
        <v>0</v>
      </c>
      <c r="X112" s="129"/>
      <c r="Y112" s="133">
        <f>Y113</f>
        <v>0</v>
      </c>
      <c r="Z112" s="129"/>
      <c r="AA112" s="134">
        <f>AA113</f>
        <v>0</v>
      </c>
      <c r="AR112" s="135" t="s">
        <v>131</v>
      </c>
      <c r="AT112" s="136" t="s">
        <v>70</v>
      </c>
      <c r="AU112" s="136" t="s">
        <v>71</v>
      </c>
      <c r="AY112" s="135" t="s">
        <v>126</v>
      </c>
      <c r="BK112" s="137">
        <f>BK113</f>
        <v>0</v>
      </c>
    </row>
    <row r="113" spans="2:65" s="9" customFormat="1" ht="19.899999999999999" customHeight="1">
      <c r="B113" s="128"/>
      <c r="C113" s="129"/>
      <c r="D113" s="138" t="s">
        <v>426</v>
      </c>
      <c r="E113" s="138"/>
      <c r="F113" s="138"/>
      <c r="G113" s="138"/>
      <c r="H113" s="138"/>
      <c r="I113" s="138"/>
      <c r="J113" s="138"/>
      <c r="K113" s="138"/>
      <c r="L113" s="138"/>
      <c r="M113" s="138"/>
      <c r="N113" s="212">
        <f>BK113</f>
        <v>0</v>
      </c>
      <c r="O113" s="213"/>
      <c r="P113" s="213"/>
      <c r="Q113" s="213"/>
      <c r="R113" s="131"/>
      <c r="T113" s="132"/>
      <c r="U113" s="129"/>
      <c r="V113" s="129"/>
      <c r="W113" s="133">
        <f>SUM(W114:W123)</f>
        <v>0</v>
      </c>
      <c r="X113" s="129"/>
      <c r="Y113" s="133">
        <f>SUM(Y114:Y123)</f>
        <v>0</v>
      </c>
      <c r="Z113" s="129"/>
      <c r="AA113" s="134">
        <f>SUM(AA114:AA123)</f>
        <v>0</v>
      </c>
      <c r="AR113" s="135" t="s">
        <v>131</v>
      </c>
      <c r="AT113" s="136" t="s">
        <v>70</v>
      </c>
      <c r="AU113" s="136" t="s">
        <v>79</v>
      </c>
      <c r="AY113" s="135" t="s">
        <v>126</v>
      </c>
      <c r="BK113" s="137">
        <f>SUM(BK114:BK123)</f>
        <v>0</v>
      </c>
    </row>
    <row r="114" spans="2:65" s="1" customFormat="1" ht="16.5" customHeight="1">
      <c r="B114" s="139"/>
      <c r="C114" s="140" t="s">
        <v>79</v>
      </c>
      <c r="D114" s="140" t="s">
        <v>127</v>
      </c>
      <c r="E114" s="141" t="s">
        <v>427</v>
      </c>
      <c r="F114" s="217" t="s">
        <v>428</v>
      </c>
      <c r="G114" s="217"/>
      <c r="H114" s="217"/>
      <c r="I114" s="217"/>
      <c r="J114" s="142" t="s">
        <v>429</v>
      </c>
      <c r="K114" s="143">
        <v>4</v>
      </c>
      <c r="L114" s="218"/>
      <c r="M114" s="218"/>
      <c r="N114" s="218">
        <f t="shared" ref="N114:N123" si="0">ROUND(L114*K114,2)</f>
        <v>0</v>
      </c>
      <c r="O114" s="218"/>
      <c r="P114" s="218"/>
      <c r="Q114" s="218"/>
      <c r="R114" s="144"/>
      <c r="T114" s="145" t="s">
        <v>5</v>
      </c>
      <c r="U114" s="42" t="s">
        <v>36</v>
      </c>
      <c r="V114" s="146">
        <v>0</v>
      </c>
      <c r="W114" s="146">
        <f t="shared" ref="W114:W123" si="1">V114*K114</f>
        <v>0</v>
      </c>
      <c r="X114" s="146">
        <v>0</v>
      </c>
      <c r="Y114" s="146">
        <f t="shared" ref="Y114:Y123" si="2">X114*K114</f>
        <v>0</v>
      </c>
      <c r="Z114" s="146">
        <v>0</v>
      </c>
      <c r="AA114" s="147">
        <f t="shared" ref="AA114:AA123" si="3">Z114*K114</f>
        <v>0</v>
      </c>
      <c r="AR114" s="20" t="s">
        <v>430</v>
      </c>
      <c r="AT114" s="20" t="s">
        <v>127</v>
      </c>
      <c r="AU114" s="20" t="s">
        <v>93</v>
      </c>
      <c r="AY114" s="20" t="s">
        <v>126</v>
      </c>
      <c r="BE114" s="148">
        <f t="shared" ref="BE114:BE123" si="4">IF(U114="základní",N114,0)</f>
        <v>0</v>
      </c>
      <c r="BF114" s="148">
        <f t="shared" ref="BF114:BF123" si="5">IF(U114="snížená",N114,0)</f>
        <v>0</v>
      </c>
      <c r="BG114" s="148">
        <f t="shared" ref="BG114:BG123" si="6">IF(U114="zákl. přenesená",N114,0)</f>
        <v>0</v>
      </c>
      <c r="BH114" s="148">
        <f t="shared" ref="BH114:BH123" si="7">IF(U114="sníž. přenesená",N114,0)</f>
        <v>0</v>
      </c>
      <c r="BI114" s="148">
        <f t="shared" ref="BI114:BI123" si="8">IF(U114="nulová",N114,0)</f>
        <v>0</v>
      </c>
      <c r="BJ114" s="20" t="s">
        <v>79</v>
      </c>
      <c r="BK114" s="148">
        <f t="shared" ref="BK114:BK123" si="9">ROUND(L114*K114,2)</f>
        <v>0</v>
      </c>
      <c r="BL114" s="20" t="s">
        <v>430</v>
      </c>
      <c r="BM114" s="20" t="s">
        <v>431</v>
      </c>
    </row>
    <row r="115" spans="2:65" s="1" customFormat="1" ht="16.5" customHeight="1">
      <c r="B115" s="139"/>
      <c r="C115" s="140" t="s">
        <v>93</v>
      </c>
      <c r="D115" s="140" t="s">
        <v>127</v>
      </c>
      <c r="E115" s="141" t="s">
        <v>432</v>
      </c>
      <c r="F115" s="217" t="s">
        <v>433</v>
      </c>
      <c r="G115" s="217"/>
      <c r="H115" s="217"/>
      <c r="I115" s="217"/>
      <c r="J115" s="142" t="s">
        <v>429</v>
      </c>
      <c r="K115" s="143">
        <v>3</v>
      </c>
      <c r="L115" s="218"/>
      <c r="M115" s="218"/>
      <c r="N115" s="218">
        <f t="shared" si="0"/>
        <v>0</v>
      </c>
      <c r="O115" s="218"/>
      <c r="P115" s="218"/>
      <c r="Q115" s="218"/>
      <c r="R115" s="144"/>
      <c r="T115" s="145" t="s">
        <v>5</v>
      </c>
      <c r="U115" s="42" t="s">
        <v>36</v>
      </c>
      <c r="V115" s="146">
        <v>0</v>
      </c>
      <c r="W115" s="146">
        <f t="shared" si="1"/>
        <v>0</v>
      </c>
      <c r="X115" s="146">
        <v>0</v>
      </c>
      <c r="Y115" s="146">
        <f t="shared" si="2"/>
        <v>0</v>
      </c>
      <c r="Z115" s="146">
        <v>0</v>
      </c>
      <c r="AA115" s="147">
        <f t="shared" si="3"/>
        <v>0</v>
      </c>
      <c r="AR115" s="20" t="s">
        <v>430</v>
      </c>
      <c r="AT115" s="20" t="s">
        <v>127</v>
      </c>
      <c r="AU115" s="20" t="s">
        <v>93</v>
      </c>
      <c r="AY115" s="20" t="s">
        <v>126</v>
      </c>
      <c r="BE115" s="148">
        <f t="shared" si="4"/>
        <v>0</v>
      </c>
      <c r="BF115" s="148">
        <f t="shared" si="5"/>
        <v>0</v>
      </c>
      <c r="BG115" s="148">
        <f t="shared" si="6"/>
        <v>0</v>
      </c>
      <c r="BH115" s="148">
        <f t="shared" si="7"/>
        <v>0</v>
      </c>
      <c r="BI115" s="148">
        <f t="shared" si="8"/>
        <v>0</v>
      </c>
      <c r="BJ115" s="20" t="s">
        <v>79</v>
      </c>
      <c r="BK115" s="148">
        <f t="shared" si="9"/>
        <v>0</v>
      </c>
      <c r="BL115" s="20" t="s">
        <v>430</v>
      </c>
      <c r="BM115" s="20" t="s">
        <v>434</v>
      </c>
    </row>
    <row r="116" spans="2:65" s="1" customFormat="1" ht="16.5" customHeight="1">
      <c r="B116" s="139"/>
      <c r="C116" s="140" t="s">
        <v>139</v>
      </c>
      <c r="D116" s="140" t="s">
        <v>127</v>
      </c>
      <c r="E116" s="141" t="s">
        <v>435</v>
      </c>
      <c r="F116" s="217" t="s">
        <v>436</v>
      </c>
      <c r="G116" s="217"/>
      <c r="H116" s="217"/>
      <c r="I116" s="217"/>
      <c r="J116" s="142" t="s">
        <v>437</v>
      </c>
      <c r="K116" s="143">
        <v>1</v>
      </c>
      <c r="L116" s="218"/>
      <c r="M116" s="218"/>
      <c r="N116" s="218">
        <f t="shared" si="0"/>
        <v>0</v>
      </c>
      <c r="O116" s="218"/>
      <c r="P116" s="218"/>
      <c r="Q116" s="218"/>
      <c r="R116" s="144"/>
      <c r="T116" s="145" t="s">
        <v>5</v>
      </c>
      <c r="U116" s="42" t="s">
        <v>36</v>
      </c>
      <c r="V116" s="146">
        <v>0</v>
      </c>
      <c r="W116" s="146">
        <f t="shared" si="1"/>
        <v>0</v>
      </c>
      <c r="X116" s="146">
        <v>0</v>
      </c>
      <c r="Y116" s="146">
        <f t="shared" si="2"/>
        <v>0</v>
      </c>
      <c r="Z116" s="146">
        <v>0</v>
      </c>
      <c r="AA116" s="147">
        <f t="shared" si="3"/>
        <v>0</v>
      </c>
      <c r="AR116" s="20" t="s">
        <v>430</v>
      </c>
      <c r="AT116" s="20" t="s">
        <v>127</v>
      </c>
      <c r="AU116" s="20" t="s">
        <v>93</v>
      </c>
      <c r="AY116" s="20" t="s">
        <v>126</v>
      </c>
      <c r="BE116" s="148">
        <f t="shared" si="4"/>
        <v>0</v>
      </c>
      <c r="BF116" s="148">
        <f t="shared" si="5"/>
        <v>0</v>
      </c>
      <c r="BG116" s="148">
        <f t="shared" si="6"/>
        <v>0</v>
      </c>
      <c r="BH116" s="148">
        <f t="shared" si="7"/>
        <v>0</v>
      </c>
      <c r="BI116" s="148">
        <f t="shared" si="8"/>
        <v>0</v>
      </c>
      <c r="BJ116" s="20" t="s">
        <v>79</v>
      </c>
      <c r="BK116" s="148">
        <f t="shared" si="9"/>
        <v>0</v>
      </c>
      <c r="BL116" s="20" t="s">
        <v>430</v>
      </c>
      <c r="BM116" s="20" t="s">
        <v>438</v>
      </c>
    </row>
    <row r="117" spans="2:65" s="1" customFormat="1" ht="16.5" customHeight="1">
      <c r="B117" s="139"/>
      <c r="C117" s="140" t="s">
        <v>131</v>
      </c>
      <c r="D117" s="140" t="s">
        <v>127</v>
      </c>
      <c r="E117" s="141" t="s">
        <v>439</v>
      </c>
      <c r="F117" s="217" t="s">
        <v>440</v>
      </c>
      <c r="G117" s="217"/>
      <c r="H117" s="217"/>
      <c r="I117" s="217"/>
      <c r="J117" s="142" t="s">
        <v>437</v>
      </c>
      <c r="K117" s="143">
        <v>1</v>
      </c>
      <c r="L117" s="218"/>
      <c r="M117" s="218"/>
      <c r="N117" s="218">
        <f t="shared" si="0"/>
        <v>0</v>
      </c>
      <c r="O117" s="218"/>
      <c r="P117" s="218"/>
      <c r="Q117" s="218"/>
      <c r="R117" s="144"/>
      <c r="T117" s="145" t="s">
        <v>5</v>
      </c>
      <c r="U117" s="42" t="s">
        <v>36</v>
      </c>
      <c r="V117" s="146">
        <v>0</v>
      </c>
      <c r="W117" s="146">
        <f t="shared" si="1"/>
        <v>0</v>
      </c>
      <c r="X117" s="146">
        <v>0</v>
      </c>
      <c r="Y117" s="146">
        <f t="shared" si="2"/>
        <v>0</v>
      </c>
      <c r="Z117" s="146">
        <v>0</v>
      </c>
      <c r="AA117" s="147">
        <f t="shared" si="3"/>
        <v>0</v>
      </c>
      <c r="AR117" s="20" t="s">
        <v>430</v>
      </c>
      <c r="AT117" s="20" t="s">
        <v>127</v>
      </c>
      <c r="AU117" s="20" t="s">
        <v>93</v>
      </c>
      <c r="AY117" s="20" t="s">
        <v>126</v>
      </c>
      <c r="BE117" s="148">
        <f t="shared" si="4"/>
        <v>0</v>
      </c>
      <c r="BF117" s="148">
        <f t="shared" si="5"/>
        <v>0</v>
      </c>
      <c r="BG117" s="148">
        <f t="shared" si="6"/>
        <v>0</v>
      </c>
      <c r="BH117" s="148">
        <f t="shared" si="7"/>
        <v>0</v>
      </c>
      <c r="BI117" s="148">
        <f t="shared" si="8"/>
        <v>0</v>
      </c>
      <c r="BJ117" s="20" t="s">
        <v>79</v>
      </c>
      <c r="BK117" s="148">
        <f t="shared" si="9"/>
        <v>0</v>
      </c>
      <c r="BL117" s="20" t="s">
        <v>430</v>
      </c>
      <c r="BM117" s="20" t="s">
        <v>441</v>
      </c>
    </row>
    <row r="118" spans="2:65" s="1" customFormat="1" ht="38.25" customHeight="1">
      <c r="B118" s="139"/>
      <c r="C118" s="140" t="s">
        <v>150</v>
      </c>
      <c r="D118" s="140" t="s">
        <v>127</v>
      </c>
      <c r="E118" s="141" t="s">
        <v>442</v>
      </c>
      <c r="F118" s="217" t="s">
        <v>461</v>
      </c>
      <c r="G118" s="217"/>
      <c r="H118" s="217"/>
      <c r="I118" s="217"/>
      <c r="J118" s="142" t="s">
        <v>316</v>
      </c>
      <c r="K118" s="143">
        <v>3</v>
      </c>
      <c r="L118" s="218"/>
      <c r="M118" s="218"/>
      <c r="N118" s="218">
        <f t="shared" si="0"/>
        <v>0</v>
      </c>
      <c r="O118" s="218"/>
      <c r="P118" s="218"/>
      <c r="Q118" s="218"/>
      <c r="R118" s="144"/>
      <c r="T118" s="145" t="s">
        <v>5</v>
      </c>
      <c r="U118" s="42" t="s">
        <v>36</v>
      </c>
      <c r="V118" s="146">
        <v>0</v>
      </c>
      <c r="W118" s="146">
        <f t="shared" si="1"/>
        <v>0</v>
      </c>
      <c r="X118" s="146">
        <v>0</v>
      </c>
      <c r="Y118" s="146">
        <f t="shared" si="2"/>
        <v>0</v>
      </c>
      <c r="Z118" s="146">
        <v>0</v>
      </c>
      <c r="AA118" s="147">
        <f t="shared" si="3"/>
        <v>0</v>
      </c>
      <c r="AR118" s="20" t="s">
        <v>430</v>
      </c>
      <c r="AT118" s="20" t="s">
        <v>127</v>
      </c>
      <c r="AU118" s="20" t="s">
        <v>93</v>
      </c>
      <c r="AY118" s="20" t="s">
        <v>126</v>
      </c>
      <c r="BE118" s="148">
        <f t="shared" si="4"/>
        <v>0</v>
      </c>
      <c r="BF118" s="148">
        <f t="shared" si="5"/>
        <v>0</v>
      </c>
      <c r="BG118" s="148">
        <f t="shared" si="6"/>
        <v>0</v>
      </c>
      <c r="BH118" s="148">
        <f t="shared" si="7"/>
        <v>0</v>
      </c>
      <c r="BI118" s="148">
        <f t="shared" si="8"/>
        <v>0</v>
      </c>
      <c r="BJ118" s="20" t="s">
        <v>79</v>
      </c>
      <c r="BK118" s="148">
        <f t="shared" si="9"/>
        <v>0</v>
      </c>
      <c r="BL118" s="20" t="s">
        <v>430</v>
      </c>
      <c r="BM118" s="20" t="s">
        <v>443</v>
      </c>
    </row>
    <row r="119" spans="2:65" s="1" customFormat="1" ht="16.5" customHeight="1">
      <c r="B119" s="139"/>
      <c r="C119" s="140" t="s">
        <v>156</v>
      </c>
      <c r="D119" s="140" t="s">
        <v>127</v>
      </c>
      <c r="E119" s="141" t="s">
        <v>444</v>
      </c>
      <c r="F119" s="217" t="s">
        <v>445</v>
      </c>
      <c r="G119" s="217"/>
      <c r="H119" s="217"/>
      <c r="I119" s="217"/>
      <c r="J119" s="142" t="s">
        <v>446</v>
      </c>
      <c r="K119" s="143">
        <v>30</v>
      </c>
      <c r="L119" s="218"/>
      <c r="M119" s="218"/>
      <c r="N119" s="218">
        <f t="shared" si="0"/>
        <v>0</v>
      </c>
      <c r="O119" s="218"/>
      <c r="P119" s="218"/>
      <c r="Q119" s="218"/>
      <c r="R119" s="144"/>
      <c r="T119" s="145" t="s">
        <v>5</v>
      </c>
      <c r="U119" s="42" t="s">
        <v>36</v>
      </c>
      <c r="V119" s="146">
        <v>0</v>
      </c>
      <c r="W119" s="146">
        <f t="shared" si="1"/>
        <v>0</v>
      </c>
      <c r="X119" s="146">
        <v>0</v>
      </c>
      <c r="Y119" s="146">
        <f t="shared" si="2"/>
        <v>0</v>
      </c>
      <c r="Z119" s="146">
        <v>0</v>
      </c>
      <c r="AA119" s="147">
        <f t="shared" si="3"/>
        <v>0</v>
      </c>
      <c r="AR119" s="20" t="s">
        <v>430</v>
      </c>
      <c r="AT119" s="20" t="s">
        <v>127</v>
      </c>
      <c r="AU119" s="20" t="s">
        <v>93</v>
      </c>
      <c r="AY119" s="20" t="s">
        <v>126</v>
      </c>
      <c r="BE119" s="148">
        <f t="shared" si="4"/>
        <v>0</v>
      </c>
      <c r="BF119" s="148">
        <f t="shared" si="5"/>
        <v>0</v>
      </c>
      <c r="BG119" s="148">
        <f t="shared" si="6"/>
        <v>0</v>
      </c>
      <c r="BH119" s="148">
        <f t="shared" si="7"/>
        <v>0</v>
      </c>
      <c r="BI119" s="148">
        <f t="shared" si="8"/>
        <v>0</v>
      </c>
      <c r="BJ119" s="20" t="s">
        <v>79</v>
      </c>
      <c r="BK119" s="148">
        <f t="shared" si="9"/>
        <v>0</v>
      </c>
      <c r="BL119" s="20" t="s">
        <v>430</v>
      </c>
      <c r="BM119" s="20" t="s">
        <v>447</v>
      </c>
    </row>
    <row r="120" spans="2:65" s="1" customFormat="1" ht="38.25" customHeight="1">
      <c r="B120" s="139"/>
      <c r="C120" s="140" t="s">
        <v>161</v>
      </c>
      <c r="D120" s="140" t="s">
        <v>127</v>
      </c>
      <c r="E120" s="141" t="s">
        <v>448</v>
      </c>
      <c r="F120" s="217" t="s">
        <v>449</v>
      </c>
      <c r="G120" s="217"/>
      <c r="H120" s="217"/>
      <c r="I120" s="217"/>
      <c r="J120" s="142" t="s">
        <v>450</v>
      </c>
      <c r="K120" s="143">
        <v>1</v>
      </c>
      <c r="L120" s="218"/>
      <c r="M120" s="218"/>
      <c r="N120" s="218">
        <f t="shared" si="0"/>
        <v>0</v>
      </c>
      <c r="O120" s="218"/>
      <c r="P120" s="218"/>
      <c r="Q120" s="218"/>
      <c r="R120" s="144"/>
      <c r="T120" s="145" t="s">
        <v>5</v>
      </c>
      <c r="U120" s="42" t="s">
        <v>36</v>
      </c>
      <c r="V120" s="146">
        <v>0</v>
      </c>
      <c r="W120" s="146">
        <f t="shared" si="1"/>
        <v>0</v>
      </c>
      <c r="X120" s="146">
        <v>0</v>
      </c>
      <c r="Y120" s="146">
        <f t="shared" si="2"/>
        <v>0</v>
      </c>
      <c r="Z120" s="146">
        <v>0</v>
      </c>
      <c r="AA120" s="147">
        <f t="shared" si="3"/>
        <v>0</v>
      </c>
      <c r="AR120" s="20" t="s">
        <v>430</v>
      </c>
      <c r="AT120" s="20" t="s">
        <v>127</v>
      </c>
      <c r="AU120" s="20" t="s">
        <v>93</v>
      </c>
      <c r="AY120" s="20" t="s">
        <v>126</v>
      </c>
      <c r="BE120" s="148">
        <f t="shared" si="4"/>
        <v>0</v>
      </c>
      <c r="BF120" s="148">
        <f t="shared" si="5"/>
        <v>0</v>
      </c>
      <c r="BG120" s="148">
        <f t="shared" si="6"/>
        <v>0</v>
      </c>
      <c r="BH120" s="148">
        <f t="shared" si="7"/>
        <v>0</v>
      </c>
      <c r="BI120" s="148">
        <f t="shared" si="8"/>
        <v>0</v>
      </c>
      <c r="BJ120" s="20" t="s">
        <v>79</v>
      </c>
      <c r="BK120" s="148">
        <f t="shared" si="9"/>
        <v>0</v>
      </c>
      <c r="BL120" s="20" t="s">
        <v>430</v>
      </c>
      <c r="BM120" s="20" t="s">
        <v>451</v>
      </c>
    </row>
    <row r="121" spans="2:65" s="1" customFormat="1" ht="38.25" customHeight="1">
      <c r="B121" s="139"/>
      <c r="C121" s="140" t="s">
        <v>166</v>
      </c>
      <c r="D121" s="140" t="s">
        <v>127</v>
      </c>
      <c r="E121" s="141" t="s">
        <v>452</v>
      </c>
      <c r="F121" s="217" t="s">
        <v>453</v>
      </c>
      <c r="G121" s="217"/>
      <c r="H121" s="217"/>
      <c r="I121" s="217"/>
      <c r="J121" s="142" t="s">
        <v>450</v>
      </c>
      <c r="K121" s="143">
        <v>1</v>
      </c>
      <c r="L121" s="218"/>
      <c r="M121" s="218"/>
      <c r="N121" s="218">
        <f t="shared" si="0"/>
        <v>0</v>
      </c>
      <c r="O121" s="218"/>
      <c r="P121" s="218"/>
      <c r="Q121" s="218"/>
      <c r="R121" s="144"/>
      <c r="T121" s="145" t="s">
        <v>5</v>
      </c>
      <c r="U121" s="42" t="s">
        <v>36</v>
      </c>
      <c r="V121" s="146">
        <v>0</v>
      </c>
      <c r="W121" s="146">
        <f t="shared" si="1"/>
        <v>0</v>
      </c>
      <c r="X121" s="146">
        <v>0</v>
      </c>
      <c r="Y121" s="146">
        <f t="shared" si="2"/>
        <v>0</v>
      </c>
      <c r="Z121" s="146">
        <v>0</v>
      </c>
      <c r="AA121" s="147">
        <f t="shared" si="3"/>
        <v>0</v>
      </c>
      <c r="AR121" s="20" t="s">
        <v>430</v>
      </c>
      <c r="AT121" s="20" t="s">
        <v>127</v>
      </c>
      <c r="AU121" s="20" t="s">
        <v>93</v>
      </c>
      <c r="AY121" s="20" t="s">
        <v>126</v>
      </c>
      <c r="BE121" s="148">
        <f t="shared" si="4"/>
        <v>0</v>
      </c>
      <c r="BF121" s="148">
        <f t="shared" si="5"/>
        <v>0</v>
      </c>
      <c r="BG121" s="148">
        <f t="shared" si="6"/>
        <v>0</v>
      </c>
      <c r="BH121" s="148">
        <f t="shared" si="7"/>
        <v>0</v>
      </c>
      <c r="BI121" s="148">
        <f t="shared" si="8"/>
        <v>0</v>
      </c>
      <c r="BJ121" s="20" t="s">
        <v>79</v>
      </c>
      <c r="BK121" s="148">
        <f t="shared" si="9"/>
        <v>0</v>
      </c>
      <c r="BL121" s="20" t="s">
        <v>430</v>
      </c>
      <c r="BM121" s="20" t="s">
        <v>454</v>
      </c>
    </row>
    <row r="122" spans="2:65" s="1" customFormat="1" ht="16.5" customHeight="1">
      <c r="B122" s="139"/>
      <c r="C122" s="140" t="s">
        <v>171</v>
      </c>
      <c r="D122" s="140" t="s">
        <v>127</v>
      </c>
      <c r="E122" s="141" t="s">
        <v>455</v>
      </c>
      <c r="F122" s="217" t="s">
        <v>456</v>
      </c>
      <c r="G122" s="217"/>
      <c r="H122" s="217"/>
      <c r="I122" s="217"/>
      <c r="J122" s="142" t="s">
        <v>450</v>
      </c>
      <c r="K122" s="143">
        <v>1</v>
      </c>
      <c r="L122" s="218"/>
      <c r="M122" s="218"/>
      <c r="N122" s="218">
        <f t="shared" si="0"/>
        <v>0</v>
      </c>
      <c r="O122" s="218"/>
      <c r="P122" s="218"/>
      <c r="Q122" s="218"/>
      <c r="R122" s="144"/>
      <c r="T122" s="145" t="s">
        <v>5</v>
      </c>
      <c r="U122" s="42" t="s">
        <v>36</v>
      </c>
      <c r="V122" s="146">
        <v>0</v>
      </c>
      <c r="W122" s="146">
        <f t="shared" si="1"/>
        <v>0</v>
      </c>
      <c r="X122" s="146">
        <v>0</v>
      </c>
      <c r="Y122" s="146">
        <f t="shared" si="2"/>
        <v>0</v>
      </c>
      <c r="Z122" s="146">
        <v>0</v>
      </c>
      <c r="AA122" s="147">
        <f t="shared" si="3"/>
        <v>0</v>
      </c>
      <c r="AR122" s="20" t="s">
        <v>430</v>
      </c>
      <c r="AT122" s="20" t="s">
        <v>127</v>
      </c>
      <c r="AU122" s="20" t="s">
        <v>93</v>
      </c>
      <c r="AY122" s="20" t="s">
        <v>126</v>
      </c>
      <c r="BE122" s="148">
        <f t="shared" si="4"/>
        <v>0</v>
      </c>
      <c r="BF122" s="148">
        <f t="shared" si="5"/>
        <v>0</v>
      </c>
      <c r="BG122" s="148">
        <f t="shared" si="6"/>
        <v>0</v>
      </c>
      <c r="BH122" s="148">
        <f t="shared" si="7"/>
        <v>0</v>
      </c>
      <c r="BI122" s="148">
        <f t="shared" si="8"/>
        <v>0</v>
      </c>
      <c r="BJ122" s="20" t="s">
        <v>79</v>
      </c>
      <c r="BK122" s="148">
        <f t="shared" si="9"/>
        <v>0</v>
      </c>
      <c r="BL122" s="20" t="s">
        <v>430</v>
      </c>
      <c r="BM122" s="20" t="s">
        <v>457</v>
      </c>
    </row>
    <row r="123" spans="2:65" s="1" customFormat="1" ht="16.5" customHeight="1">
      <c r="B123" s="139"/>
      <c r="C123" s="140" t="s">
        <v>165</v>
      </c>
      <c r="D123" s="140" t="s">
        <v>127</v>
      </c>
      <c r="E123" s="141" t="s">
        <v>458</v>
      </c>
      <c r="F123" s="217" t="s">
        <v>459</v>
      </c>
      <c r="G123" s="217"/>
      <c r="H123" s="217"/>
      <c r="I123" s="217"/>
      <c r="J123" s="142" t="s">
        <v>437</v>
      </c>
      <c r="K123" s="143">
        <v>1</v>
      </c>
      <c r="L123" s="218"/>
      <c r="M123" s="218"/>
      <c r="N123" s="218">
        <f t="shared" si="0"/>
        <v>0</v>
      </c>
      <c r="O123" s="218"/>
      <c r="P123" s="218"/>
      <c r="Q123" s="218"/>
      <c r="R123" s="144"/>
      <c r="T123" s="145" t="s">
        <v>5</v>
      </c>
      <c r="U123" s="169" t="s">
        <v>36</v>
      </c>
      <c r="V123" s="170">
        <v>0</v>
      </c>
      <c r="W123" s="170">
        <f t="shared" si="1"/>
        <v>0</v>
      </c>
      <c r="X123" s="170">
        <v>0</v>
      </c>
      <c r="Y123" s="170">
        <f t="shared" si="2"/>
        <v>0</v>
      </c>
      <c r="Z123" s="170">
        <v>0</v>
      </c>
      <c r="AA123" s="171">
        <f t="shared" si="3"/>
        <v>0</v>
      </c>
      <c r="AR123" s="20" t="s">
        <v>430</v>
      </c>
      <c r="AT123" s="20" t="s">
        <v>127</v>
      </c>
      <c r="AU123" s="20" t="s">
        <v>93</v>
      </c>
      <c r="AY123" s="20" t="s">
        <v>126</v>
      </c>
      <c r="BE123" s="148">
        <f t="shared" si="4"/>
        <v>0</v>
      </c>
      <c r="BF123" s="148">
        <f t="shared" si="5"/>
        <v>0</v>
      </c>
      <c r="BG123" s="148">
        <f t="shared" si="6"/>
        <v>0</v>
      </c>
      <c r="BH123" s="148">
        <f t="shared" si="7"/>
        <v>0</v>
      </c>
      <c r="BI123" s="148">
        <f t="shared" si="8"/>
        <v>0</v>
      </c>
      <c r="BJ123" s="20" t="s">
        <v>79</v>
      </c>
      <c r="BK123" s="148">
        <f t="shared" si="9"/>
        <v>0</v>
      </c>
      <c r="BL123" s="20" t="s">
        <v>430</v>
      </c>
      <c r="BM123" s="20" t="s">
        <v>460</v>
      </c>
    </row>
    <row r="124" spans="2:65" s="1" customFormat="1" ht="6.95" customHeight="1">
      <c r="B124" s="57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9"/>
    </row>
  </sheetData>
  <mergeCells count="8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F114:I114"/>
    <mergeCell ref="L114:M114"/>
    <mergeCell ref="N114:Q114"/>
    <mergeCell ref="F115:I115"/>
    <mergeCell ref="L115:M115"/>
    <mergeCell ref="N115:Q115"/>
    <mergeCell ref="F116:I116"/>
    <mergeCell ref="L116:M116"/>
    <mergeCell ref="N116:Q116"/>
    <mergeCell ref="N119:Q119"/>
    <mergeCell ref="F120:I120"/>
    <mergeCell ref="L120:M120"/>
    <mergeCell ref="N120:Q120"/>
    <mergeCell ref="F117:I117"/>
    <mergeCell ref="L117:M117"/>
    <mergeCell ref="N117:Q117"/>
    <mergeCell ref="F118:I118"/>
    <mergeCell ref="L118:M118"/>
    <mergeCell ref="N118:Q118"/>
    <mergeCell ref="H1:K1"/>
    <mergeCell ref="S2:AC2"/>
    <mergeCell ref="F123:I123"/>
    <mergeCell ref="L123:M123"/>
    <mergeCell ref="N123:Q123"/>
    <mergeCell ref="N111:Q111"/>
    <mergeCell ref="N112:Q112"/>
    <mergeCell ref="N113:Q113"/>
    <mergeCell ref="F121:I121"/>
    <mergeCell ref="L121:M121"/>
    <mergeCell ref="N121:Q121"/>
    <mergeCell ref="F122:I122"/>
    <mergeCell ref="L122:M122"/>
    <mergeCell ref="N122:Q122"/>
    <mergeCell ref="F119:I119"/>
    <mergeCell ref="L119:M119"/>
  </mergeCells>
  <hyperlinks>
    <hyperlink ref="F1:G1" location="C2" display="1) Krycí list rozpočtu"/>
    <hyperlink ref="H1:K1" location="C86" display="2) Rekapitulace rozpočtu"/>
    <hyperlink ref="L1" location="C110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6</vt:i4>
      </vt:variant>
    </vt:vector>
  </HeadingPairs>
  <TitlesOfParts>
    <vt:vector size="9" baseType="lpstr">
      <vt:lpstr>Rekapitulace stavby</vt:lpstr>
      <vt:lpstr>101 - SO 101 Komunikace</vt:lpstr>
      <vt:lpstr>901 - VON</vt:lpstr>
      <vt:lpstr>'101 - SO 101 Komunikace'!Názvy_tisku</vt:lpstr>
      <vt:lpstr>'901 - VON'!Názvy_tisku</vt:lpstr>
      <vt:lpstr>'Rekapitulace stavby'!Názvy_tisku</vt:lpstr>
      <vt:lpstr>'101 - SO 101 Komunikace'!Oblast_tisku</vt:lpstr>
      <vt:lpstr>'901 - VON'!Oblast_tisku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DESKTOP-4NS5FKT\uzivatel</dc:creator>
  <cp:lastModifiedBy>Zdenek Pekarek</cp:lastModifiedBy>
  <cp:lastPrinted>2018-04-27T08:04:04Z</cp:lastPrinted>
  <dcterms:created xsi:type="dcterms:W3CDTF">2018-04-24T07:41:39Z</dcterms:created>
  <dcterms:modified xsi:type="dcterms:W3CDTF">2019-01-16T11:27:41Z</dcterms:modified>
</cp:coreProperties>
</file>